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<sst xmlns="http://schemas.openxmlformats.org/spreadsheetml/2006/main" uniqueCount="136">
  <si>
    <t>REPORTE DE VENTAS</t>
  </si>
  <si>
    <t>FECHA DE REPORTE:</t>
  </si>
  <si>
    <t>10/10/2024</t>
  </si>
  <si>
    <t>CRITERIO DE FILTRO:</t>
  </si>
  <si>
    <t>RANGO DE FECHAS:</t>
  </si>
  <si>
    <t>Desde 01/09/2024 hasta 30/09/2024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</si>
  <si>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</si>
  <si>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</si>
  <si>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</si>
  <si>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</si>
  <si>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</si>
  <si>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</si>
  <si>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</si>
  <si>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</si>
  <si>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</si>
  <si>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</si>
  <si>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</si>
  <si>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</si>
  <si>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</si>
  <si>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</si>
  <si>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</si>
  <si>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</si>
  <si>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</si>
  <si>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</si>
  <si>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</si>
  <si>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</si>
  <si>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</si>
  <si>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</si>
  <si>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</si>
  <si>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</si>
  <si>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</si>
  <si>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</si>
  <si>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01/09/2024</t>
  </si>
  <si>
    <t>03</t>
  </si>
  <si>
    <t>B001</t>
  </si>
  <si>
    <t xml:space="preserve">ELISA CERCADO MONTENEGRO </t>
  </si>
  <si>
    <t>02/09/2024</t>
  </si>
  <si>
    <t>NUESTRA SEÃORA DE LOURDES TERCERO B</t>
  </si>
  <si>
    <t>PUBLICO</t>
  </si>
  <si>
    <t>03/09/2024</t>
  </si>
  <si>
    <t>CARRANZA EDQUEN WILLAN MANUEL</t>
  </si>
  <si>
    <t>01</t>
  </si>
  <si>
    <t>F001</t>
  </si>
  <si>
    <t>RAPID  LA S.A.C. -  RLA S.A.C</t>
  </si>
  <si>
    <t>CORTEZ CASTILLO EMILIO</t>
  </si>
  <si>
    <t>83010 BCA</t>
  </si>
  <si>
    <t>MIFARMA S.A.C.</t>
  </si>
  <si>
    <t>04/09/2024</t>
  </si>
  <si>
    <t>05/09/2024</t>
  </si>
  <si>
    <t>MUNICIPALIDAD PROVINCIAL DE HUALGAYOC</t>
  </si>
  <si>
    <t>C &amp; V CONSULTORIA Y PROYECTOS S.A.C.</t>
  </si>
  <si>
    <t>06/09/2024</t>
  </si>
  <si>
    <t>I.E. SAN CARLOS - BAMBAMARCA</t>
  </si>
  <si>
    <t xml:space="preserve">CETPRO BAMBAMARCA </t>
  </si>
  <si>
    <t>I.E.82662- BAMBAMARCA  3Â° A</t>
  </si>
  <si>
    <t>07/09/2024</t>
  </si>
  <si>
    <t>FERRETERIA HUAMAN E.I.R.L.</t>
  </si>
  <si>
    <t>HOSPITAL TITO VILLAR CABEZAS</t>
  </si>
  <si>
    <t>SINDICATO DE TRABAJADORES DE ESSALUD</t>
  </si>
  <si>
    <t>08/09/2024</t>
  </si>
  <si>
    <t>ANGIE LIZZET VASQUEZ HUAMAN</t>
  </si>
  <si>
    <t>09/09/2024</t>
  </si>
  <si>
    <t>Luz Sobaida Campos SaldaÃ±a</t>
  </si>
  <si>
    <t>ARMANDO QUISPE CHILE</t>
  </si>
  <si>
    <t>SERVICIOS GENERALES &amp; IMPORTACIONES IRMA E.I.R.L.</t>
  </si>
  <si>
    <t>MARCIA DE LOS ANGELES ROMERO VASQUEZ</t>
  </si>
  <si>
    <t>I.E 82668</t>
  </si>
  <si>
    <t>10/09/2024</t>
  </si>
  <si>
    <t>CALERA BENDICION DE DIOS EMPRESA INDIVIDUAL DE RESPONSABILIDAD LIMITADA</t>
  </si>
  <si>
    <t>CMAC PIURA S.A.C.</t>
  </si>
  <si>
    <t>PRÃNCIPE DE PAZ - BAMBAMARCA</t>
  </si>
  <si>
    <t>ERICK RAUL BENAVIDES CRUZADO</t>
  </si>
  <si>
    <t>DAVID MICHAEL CRUZADO BENAVIDES</t>
  </si>
  <si>
    <t>CARBON DEL NORTE S.R.L.</t>
  </si>
  <si>
    <t>11/09/2024</t>
  </si>
  <si>
    <t>SERVICIOS GENERALES PLAYA ESCONDIDA SIERRA S.A.C</t>
  </si>
  <si>
    <t>INSTITUTO SUPERIOR PEDAGOGICO PUBLICO BAMBAMARCA</t>
  </si>
  <si>
    <t>COOPERATIVA AHORRO Y CREDITO N.S. ROSARI</t>
  </si>
  <si>
    <t>12/09/2024</t>
  </si>
  <si>
    <t>CALERA EL ZASAL S.A.C.</t>
  </si>
  <si>
    <t>GRICERIO VILAS MEDINA</t>
  </si>
  <si>
    <t>MINISTERIO PUBLICO-GERENCIA GENERAL</t>
  </si>
  <si>
    <t>CAJA MUNICIPAL DE AHORRO Y CREDITO DE AREQUIPA S.A. - CAJA AREQUIPA</t>
  </si>
  <si>
    <t>Cristo es la Roca - el Auque</t>
  </si>
  <si>
    <t>13/09/2024</t>
  </si>
  <si>
    <t>MARCO LOGICO E.I.R.L</t>
  </si>
  <si>
    <t>14/09/2024</t>
  </si>
  <si>
    <t>I.E. NUESTRA SEÃORA DE LOURDES</t>
  </si>
  <si>
    <t>5 AÃOS A NUESTA SEÃORA DE LOURDES</t>
  </si>
  <si>
    <t>82661 6Â° C</t>
  </si>
  <si>
    <t>15/09/2024</t>
  </si>
  <si>
    <t>CETRO INCATEC</t>
  </si>
  <si>
    <t>UNIDAD EJECUTORA SALUD HUALGAYOC - BAMBAMARCA</t>
  </si>
  <si>
    <t xml:space="preserve">Alexandra Burga Huaman </t>
  </si>
  <si>
    <t>I.E. LLUSHPMAYO- SANTA CRUZ</t>
  </si>
  <si>
    <t>16/09/2024</t>
  </si>
  <si>
    <t>FANI TORRES</t>
  </si>
  <si>
    <t>INSTITUTO DE EDUCACIÃN SUPERIOR TECNOLÃGICO PÃBLICO "BAMBAMARCA"</t>
  </si>
  <si>
    <t>MARIA  AGUILAR CUBAS</t>
  </si>
  <si>
    <t>17/09/2024</t>
  </si>
  <si>
    <t>INSTITUTO SUPERIOR DE EDUCACIÃN PRIVADO "HORACIO URTEAGA"</t>
  </si>
  <si>
    <t>18/09/2024</t>
  </si>
  <si>
    <t>EMPRESA DE SERVICIOS MULTIPLES CRECE CAJAMARCA S.A.C.</t>
  </si>
  <si>
    <t>LISBETH TERCERO A</t>
  </si>
  <si>
    <t>FANY TORRES VILLAVICENCIO</t>
  </si>
  <si>
    <t>19/09/2024</t>
  </si>
  <si>
    <t>CDSP 753 GRACIA DIVINA - CHILAL DE LA MERCED</t>
  </si>
  <si>
    <t>20/09/2024</t>
  </si>
  <si>
    <t>21/09/2024</t>
  </si>
  <si>
    <t>ASOCIACION BETHEL</t>
  </si>
  <si>
    <t>22/09/2024</t>
  </si>
  <si>
    <t>23/09/2024</t>
  </si>
  <si>
    <t>EMPRESAS COMERCIALES S.A. Y/O EMCOMER S.A.</t>
  </si>
  <si>
    <t>24/09/2024</t>
  </si>
  <si>
    <t>BERMINDA NUÃEZ SILVA</t>
  </si>
  <si>
    <t>SALAZAR DE MEJIA LUCILA</t>
  </si>
  <si>
    <t>ELSA ORRILLO DIAZ</t>
  </si>
  <si>
    <t>EDITH NOEMI SILVA CRUZADO</t>
  </si>
  <si>
    <t>25/09/2024</t>
  </si>
  <si>
    <t>POLICLINICO CRISTO REY</t>
  </si>
  <si>
    <t>COOPERATIVA DE AHORRO Y CREDITO TODOS LOS SANTOS DE CHOTA LTDA 560</t>
  </si>
  <si>
    <t>26/09/2024</t>
  </si>
  <si>
    <t>COMITE DE ANIVERSARIO LOURDES</t>
  </si>
  <si>
    <t>SARA MARIVY VILLEGAS CAMPOS</t>
  </si>
  <si>
    <t>FERRETERIA RAMOS TARRILLO S.A.C.</t>
  </si>
  <si>
    <t>27/09/2024</t>
  </si>
  <si>
    <t>BENEFICIENCIA DE BAMBAMARCA</t>
  </si>
  <si>
    <t>NEYSER SANCHEZ AVENDAÃO</t>
  </si>
  <si>
    <t>28/09/2024</t>
  </si>
  <si>
    <t>29/09/2024</t>
  </si>
  <si>
    <t>30/09/2024</t>
  </si>
  <si>
    <t>I.E. NÂ° 82661 NUESTRA SEÃORA DE LOURDES</t>
  </si>
  <si>
    <t>FLOR YOVANI CHAVEZ BAUTISTA</t>
  </si>
  <si>
    <t>07</t>
  </si>
  <si>
    <t>0000854</t>
  </si>
  <si>
    <t>0000860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</si>
</sst>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28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"0010144"</f>
        <v>0010144</v>
      </c>
      <c r="G8">
        <v>1</v>
      </c>
      <c r="H8" t="str">
        <f>"00000ECM"</f>
        <v>00000ECM</v>
      </c>
      <c r="I8" t="s">
        <v>35</v>
      </c>
      <c r="J8"/>
      <c r="K8">
        <v>203.39</v>
      </c>
      <c r="L8">
        <v>0.0</v>
      </c>
      <c r="M8"/>
      <c r="N8"/>
      <c r="O8">
        <v>36.61</v>
      </c>
      <c r="P8">
        <v>0.0</v>
      </c>
      <c r="Q8">
        <v>240.0</v>
      </c>
      <c r="R8"/>
      <c r="S8"/>
      <c r="T8"/>
      <c r="U8"/>
      <c r="V8"/>
      <c r="W8">
        <v>18</v>
      </c>
    </row>
    <row r="9" spans="1:23">
      <c r="A9"/>
      <c r="B9" t="s">
        <v>36</v>
      </c>
      <c r="C9" t="s">
        <v>36</v>
      </c>
      <c r="D9" t="s">
        <v>33</v>
      </c>
      <c r="E9" t="s">
        <v>34</v>
      </c>
      <c r="F9" t="str">
        <f>"0010145"</f>
        <v>0010145</v>
      </c>
      <c r="G9">
        <v>1</v>
      </c>
      <c r="H9" t="str">
        <f>"000BLOUR"</f>
        <v>000BLOUR</v>
      </c>
      <c r="I9" t="s">
        <v>37</v>
      </c>
      <c r="J9"/>
      <c r="K9">
        <v>29.24</v>
      </c>
      <c r="L9">
        <v>0.0</v>
      </c>
      <c r="M9"/>
      <c r="N9"/>
      <c r="O9">
        <v>5.26</v>
      </c>
      <c r="P9">
        <v>0.0</v>
      </c>
      <c r="Q9">
        <v>34.5</v>
      </c>
      <c r="R9"/>
      <c r="S9"/>
      <c r="T9"/>
      <c r="U9"/>
      <c r="V9"/>
      <c r="W9">
        <v>18</v>
      </c>
    </row>
    <row r="10" spans="1:23">
      <c r="A10"/>
      <c r="B10" t="s">
        <v>36</v>
      </c>
      <c r="C10" t="s">
        <v>36</v>
      </c>
      <c r="D10" t="s">
        <v>33</v>
      </c>
      <c r="E10" t="s">
        <v>34</v>
      </c>
      <c r="F10" t="str">
        <f>"0010146"</f>
        <v>0010146</v>
      </c>
      <c r="G10">
        <v>1</v>
      </c>
      <c r="H10" t="str">
        <f>"00000001"</f>
        <v>00000001</v>
      </c>
      <c r="I10" t="s">
        <v>38</v>
      </c>
      <c r="J10"/>
      <c r="K10">
        <v>21.19</v>
      </c>
      <c r="L10">
        <v>0.0</v>
      </c>
      <c r="M10"/>
      <c r="N10"/>
      <c r="O10">
        <v>3.81</v>
      </c>
      <c r="P10">
        <v>0.0</v>
      </c>
      <c r="Q10">
        <v>25.0</v>
      </c>
      <c r="R10"/>
      <c r="S10"/>
      <c r="T10"/>
      <c r="U10"/>
      <c r="V10"/>
      <c r="W10">
        <v>18</v>
      </c>
    </row>
    <row r="11" spans="1:23">
      <c r="A11"/>
      <c r="B11" t="s">
        <v>36</v>
      </c>
      <c r="C11" t="s">
        <v>36</v>
      </c>
      <c r="D11" t="s">
        <v>33</v>
      </c>
      <c r="E11" t="s">
        <v>34</v>
      </c>
      <c r="F11" t="str">
        <f>"0010147"</f>
        <v>0010147</v>
      </c>
      <c r="G11">
        <v>1</v>
      </c>
      <c r="H11" t="str">
        <f>"00000001"</f>
        <v>00000001</v>
      </c>
      <c r="I11" t="s">
        <v>38</v>
      </c>
      <c r="J11"/>
      <c r="K11">
        <v>86.44</v>
      </c>
      <c r="L11">
        <v>0.0</v>
      </c>
      <c r="M11"/>
      <c r="N11"/>
      <c r="O11">
        <v>15.56</v>
      </c>
      <c r="P11">
        <v>0.0</v>
      </c>
      <c r="Q11">
        <v>102.0</v>
      </c>
      <c r="R11"/>
      <c r="S11"/>
      <c r="T11"/>
      <c r="U11"/>
      <c r="V11"/>
      <c r="W11">
        <v>18</v>
      </c>
    </row>
    <row r="12" spans="1:23">
      <c r="A12"/>
      <c r="B12" t="s">
        <v>39</v>
      </c>
      <c r="C12" t="s">
        <v>39</v>
      </c>
      <c r="D12" t="s">
        <v>33</v>
      </c>
      <c r="E12" t="s">
        <v>34</v>
      </c>
      <c r="F12" t="str">
        <f>"0010148"</f>
        <v>0010148</v>
      </c>
      <c r="G12">
        <v>1</v>
      </c>
      <c r="H12" t="str">
        <f>"00000001"</f>
        <v>00000001</v>
      </c>
      <c r="I12" t="s">
        <v>38</v>
      </c>
      <c r="J12"/>
      <c r="K12">
        <v>5.08</v>
      </c>
      <c r="L12">
        <v>0.0</v>
      </c>
      <c r="M12"/>
      <c r="N12"/>
      <c r="O12">
        <v>0.92</v>
      </c>
      <c r="P12">
        <v>0.0</v>
      </c>
      <c r="Q12">
        <v>6.0</v>
      </c>
      <c r="R12"/>
      <c r="S12"/>
      <c r="T12"/>
      <c r="U12"/>
      <c r="V12"/>
      <c r="W12">
        <v>18</v>
      </c>
    </row>
    <row r="13" spans="1:23">
      <c r="A13"/>
      <c r="B13" t="s">
        <v>39</v>
      </c>
      <c r="C13" t="s">
        <v>39</v>
      </c>
      <c r="D13" t="s">
        <v>33</v>
      </c>
      <c r="E13" t="s">
        <v>34</v>
      </c>
      <c r="F13" t="str">
        <f>"0010149"</f>
        <v>0010149</v>
      </c>
      <c r="G13">
        <v>1</v>
      </c>
      <c r="H13" t="str">
        <f>"00000001"</f>
        <v>00000001</v>
      </c>
      <c r="I13" t="s">
        <v>38</v>
      </c>
      <c r="J13"/>
      <c r="K13">
        <v>1.69</v>
      </c>
      <c r="L13">
        <v>0.0</v>
      </c>
      <c r="M13"/>
      <c r="N13"/>
      <c r="O13">
        <v>0.31</v>
      </c>
      <c r="P13">
        <v>0.0</v>
      </c>
      <c r="Q13">
        <v>2.0</v>
      </c>
      <c r="R13"/>
      <c r="S13"/>
      <c r="T13"/>
      <c r="U13"/>
      <c r="V13"/>
      <c r="W13">
        <v>18</v>
      </c>
    </row>
    <row r="14" spans="1:23">
      <c r="A14"/>
      <c r="B14" t="s">
        <v>39</v>
      </c>
      <c r="C14" t="s">
        <v>39</v>
      </c>
      <c r="D14" t="s">
        <v>33</v>
      </c>
      <c r="E14" t="s">
        <v>34</v>
      </c>
      <c r="F14" t="str">
        <f>"0010150"</f>
        <v>0010150</v>
      </c>
      <c r="G14">
        <v>1</v>
      </c>
      <c r="H14" t="str">
        <f>"00000001"</f>
        <v>00000001</v>
      </c>
      <c r="I14" t="s">
        <v>38</v>
      </c>
      <c r="J14"/>
      <c r="K14">
        <v>1.27</v>
      </c>
      <c r="L14">
        <v>0.0</v>
      </c>
      <c r="M14"/>
      <c r="N14"/>
      <c r="O14">
        <v>0.23</v>
      </c>
      <c r="P14">
        <v>0.0</v>
      </c>
      <c r="Q14">
        <v>1.5</v>
      </c>
      <c r="R14"/>
      <c r="S14"/>
      <c r="T14"/>
      <c r="U14"/>
      <c r="V14"/>
      <c r="W14">
        <v>18</v>
      </c>
    </row>
    <row r="15" spans="1:23">
      <c r="A15"/>
      <c r="B15" t="s">
        <v>39</v>
      </c>
      <c r="C15" t="s">
        <v>39</v>
      </c>
      <c r="D15" t="s">
        <v>33</v>
      </c>
      <c r="E15" t="s">
        <v>34</v>
      </c>
      <c r="F15" t="str">
        <f>"0010151"</f>
        <v>0010151</v>
      </c>
      <c r="G15">
        <v>1</v>
      </c>
      <c r="H15" t="str">
        <f>"00000001"</f>
        <v>00000001</v>
      </c>
      <c r="I15" t="s">
        <v>38</v>
      </c>
      <c r="J15"/>
      <c r="K15">
        <v>1.69</v>
      </c>
      <c r="L15">
        <v>0.0</v>
      </c>
      <c r="M15"/>
      <c r="N15"/>
      <c r="O15">
        <v>0.31</v>
      </c>
      <c r="P15">
        <v>0.0</v>
      </c>
      <c r="Q15">
        <v>2.0</v>
      </c>
      <c r="R15"/>
      <c r="S15"/>
      <c r="T15"/>
      <c r="U15"/>
      <c r="V15"/>
      <c r="W15">
        <v>18</v>
      </c>
    </row>
    <row r="16" spans="1:23">
      <c r="A16"/>
      <c r="B16" t="s">
        <v>39</v>
      </c>
      <c r="C16" t="s">
        <v>39</v>
      </c>
      <c r="D16" t="s">
        <v>33</v>
      </c>
      <c r="E16" t="s">
        <v>34</v>
      </c>
      <c r="F16" t="str">
        <f>"0010152"</f>
        <v>0010152</v>
      </c>
      <c r="G16">
        <v>6</v>
      </c>
      <c r="H16" t="str">
        <f>"10439321186"</f>
        <v>10439321186</v>
      </c>
      <c r="I16" t="s">
        <v>40</v>
      </c>
      <c r="J16"/>
      <c r="K16">
        <v>18.39</v>
      </c>
      <c r="L16">
        <v>0.0</v>
      </c>
      <c r="M16"/>
      <c r="N16"/>
      <c r="O16">
        <v>3.31</v>
      </c>
      <c r="P16">
        <v>0.0</v>
      </c>
      <c r="Q16">
        <v>21.7</v>
      </c>
      <c r="R16"/>
      <c r="S16"/>
      <c r="T16"/>
      <c r="U16"/>
      <c r="V16"/>
      <c r="W16">
        <v>18</v>
      </c>
    </row>
    <row r="17" spans="1:23">
      <c r="A17"/>
      <c r="B17" t="s">
        <v>39</v>
      </c>
      <c r="C17" t="s">
        <v>39</v>
      </c>
      <c r="D17" t="s">
        <v>41</v>
      </c>
      <c r="E17" t="s">
        <v>42</v>
      </c>
      <c r="F17" t="str">
        <f>"0000835"</f>
        <v>0000835</v>
      </c>
      <c r="G17">
        <v>6</v>
      </c>
      <c r="H17" t="str">
        <f>"20538647161"</f>
        <v>20538647161</v>
      </c>
      <c r="I17" t="s">
        <v>43</v>
      </c>
      <c r="J17"/>
      <c r="K17">
        <v>17.8</v>
      </c>
      <c r="L17">
        <v>0.0</v>
      </c>
      <c r="M17"/>
      <c r="N17"/>
      <c r="O17">
        <v>3.2</v>
      </c>
      <c r="P17">
        <v>0.0</v>
      </c>
      <c r="Q17">
        <v>21.0</v>
      </c>
      <c r="R17"/>
      <c r="S17"/>
      <c r="T17"/>
      <c r="U17"/>
      <c r="V17"/>
      <c r="W17">
        <v>18</v>
      </c>
    </row>
    <row r="18" spans="1:23">
      <c r="A18"/>
      <c r="B18" t="s">
        <v>39</v>
      </c>
      <c r="C18" t="s">
        <v>39</v>
      </c>
      <c r="D18" t="s">
        <v>33</v>
      </c>
      <c r="E18" t="s">
        <v>34</v>
      </c>
      <c r="F18" t="str">
        <f>"0010153"</f>
        <v>0010153</v>
      </c>
      <c r="G18">
        <v>1</v>
      </c>
      <c r="H18" t="str">
        <f>"00000001"</f>
        <v>00000001</v>
      </c>
      <c r="I18" t="s">
        <v>38</v>
      </c>
      <c r="J18"/>
      <c r="K18">
        <v>86.44</v>
      </c>
      <c r="L18">
        <v>0.0</v>
      </c>
      <c r="M18"/>
      <c r="N18"/>
      <c r="O18">
        <v>15.56</v>
      </c>
      <c r="P18">
        <v>0.0</v>
      </c>
      <c r="Q18">
        <v>102.0</v>
      </c>
      <c r="R18"/>
      <c r="S18"/>
      <c r="T18"/>
      <c r="U18"/>
      <c r="V18"/>
      <c r="W18">
        <v>18</v>
      </c>
    </row>
    <row r="19" spans="1:23">
      <c r="A19"/>
      <c r="B19" t="s">
        <v>39</v>
      </c>
      <c r="C19" t="s">
        <v>39</v>
      </c>
      <c r="D19" t="s">
        <v>33</v>
      </c>
      <c r="E19" t="s">
        <v>34</v>
      </c>
      <c r="F19" t="str">
        <f>"0010154"</f>
        <v>0010154</v>
      </c>
      <c r="G19">
        <v>6</v>
      </c>
      <c r="H19" t="str">
        <f>"10418877150"</f>
        <v>10418877150</v>
      </c>
      <c r="I19" t="s">
        <v>44</v>
      </c>
      <c r="J19"/>
      <c r="K19">
        <v>27.12</v>
      </c>
      <c r="L19">
        <v>0.0</v>
      </c>
      <c r="M19"/>
      <c r="N19"/>
      <c r="O19">
        <v>4.88</v>
      </c>
      <c r="P19">
        <v>0.0</v>
      </c>
      <c r="Q19">
        <v>32.0</v>
      </c>
      <c r="R19"/>
      <c r="S19"/>
      <c r="T19"/>
      <c r="U19"/>
      <c r="V19"/>
      <c r="W19">
        <v>18</v>
      </c>
    </row>
    <row r="20" spans="1:23">
      <c r="A20"/>
      <c r="B20" t="s">
        <v>39</v>
      </c>
      <c r="C20" t="s">
        <v>39</v>
      </c>
      <c r="D20" t="s">
        <v>33</v>
      </c>
      <c r="E20" t="s">
        <v>34</v>
      </c>
      <c r="F20" t="str">
        <f>"0010155"</f>
        <v>0010155</v>
      </c>
      <c r="G20">
        <v>1</v>
      </c>
      <c r="H20" t="str">
        <f>"44482789"</f>
        <v>44482789</v>
      </c>
      <c r="I20" t="s">
        <v>45</v>
      </c>
      <c r="J20"/>
      <c r="K20">
        <v>57.63</v>
      </c>
      <c r="L20">
        <v>0.0</v>
      </c>
      <c r="M20"/>
      <c r="N20"/>
      <c r="O20">
        <v>10.37</v>
      </c>
      <c r="P20">
        <v>0.0</v>
      </c>
      <c r="Q20">
        <v>68.0</v>
      </c>
      <c r="R20"/>
      <c r="S20"/>
      <c r="T20"/>
      <c r="U20"/>
      <c r="V20"/>
      <c r="W20">
        <v>18</v>
      </c>
    </row>
    <row r="21" spans="1:23">
      <c r="A21"/>
      <c r="B21" t="s">
        <v>39</v>
      </c>
      <c r="C21" t="s">
        <v>39</v>
      </c>
      <c r="D21" t="s">
        <v>41</v>
      </c>
      <c r="E21" t="s">
        <v>42</v>
      </c>
      <c r="F21" t="str">
        <f>"0000836"</f>
        <v>0000836</v>
      </c>
      <c r="G21">
        <v>6</v>
      </c>
      <c r="H21" t="str">
        <f>"20512002090"</f>
        <v>20512002090</v>
      </c>
      <c r="I21" t="s">
        <v>46</v>
      </c>
      <c r="J21"/>
      <c r="K21">
        <v>11.02</v>
      </c>
      <c r="L21">
        <v>0.0</v>
      </c>
      <c r="M21"/>
      <c r="N21"/>
      <c r="O21">
        <v>1.98</v>
      </c>
      <c r="P21">
        <v>0.0</v>
      </c>
      <c r="Q21">
        <v>13.0</v>
      </c>
      <c r="R21"/>
      <c r="S21"/>
      <c r="T21"/>
      <c r="U21"/>
      <c r="V21"/>
      <c r="W21">
        <v>18</v>
      </c>
    </row>
    <row r="22" spans="1:23">
      <c r="A22"/>
      <c r="B22" t="s">
        <v>47</v>
      </c>
      <c r="C22" t="s">
        <v>47</v>
      </c>
      <c r="D22" t="s">
        <v>33</v>
      </c>
      <c r="E22" t="s">
        <v>34</v>
      </c>
      <c r="F22" t="str">
        <f>"0010156"</f>
        <v>0010156</v>
      </c>
      <c r="G22">
        <v>1</v>
      </c>
      <c r="H22" t="str">
        <f>"00000001"</f>
        <v>00000001</v>
      </c>
      <c r="I22" t="s">
        <v>38</v>
      </c>
      <c r="J22"/>
      <c r="K22">
        <v>2.54</v>
      </c>
      <c r="L22">
        <v>0.0</v>
      </c>
      <c r="M22"/>
      <c r="N22"/>
      <c r="O22">
        <v>0.46</v>
      </c>
      <c r="P22">
        <v>0.0</v>
      </c>
      <c r="Q22">
        <v>3.0</v>
      </c>
      <c r="R22"/>
      <c r="S22"/>
      <c r="T22"/>
      <c r="U22"/>
      <c r="V22"/>
      <c r="W22">
        <v>18</v>
      </c>
    </row>
    <row r="23" spans="1:23">
      <c r="A23"/>
      <c r="B23" t="s">
        <v>47</v>
      </c>
      <c r="C23" t="s">
        <v>47</v>
      </c>
      <c r="D23" t="s">
        <v>33</v>
      </c>
      <c r="E23" t="s">
        <v>34</v>
      </c>
      <c r="F23" t="str">
        <f>"0010157"</f>
        <v>0010157</v>
      </c>
      <c r="G23">
        <v>1</v>
      </c>
      <c r="H23" t="str">
        <f>"00000001"</f>
        <v>00000001</v>
      </c>
      <c r="I23" t="s">
        <v>38</v>
      </c>
      <c r="J23"/>
      <c r="K23">
        <v>4.24</v>
      </c>
      <c r="L23">
        <v>0.0</v>
      </c>
      <c r="M23"/>
      <c r="N23"/>
      <c r="O23">
        <v>0.76</v>
      </c>
      <c r="P23">
        <v>0.0</v>
      </c>
      <c r="Q23">
        <v>5.0</v>
      </c>
      <c r="R23"/>
      <c r="S23"/>
      <c r="T23"/>
      <c r="U23"/>
      <c r="V23"/>
      <c r="W23">
        <v>18</v>
      </c>
    </row>
    <row r="24" spans="1:23">
      <c r="A24"/>
      <c r="B24" t="s">
        <v>47</v>
      </c>
      <c r="C24" t="s">
        <v>47</v>
      </c>
      <c r="D24" t="s">
        <v>33</v>
      </c>
      <c r="E24" t="s">
        <v>34</v>
      </c>
      <c r="F24" t="str">
        <f>"0010158"</f>
        <v>0010158</v>
      </c>
      <c r="G24">
        <v>1</v>
      </c>
      <c r="H24" t="str">
        <f>"00000001"</f>
        <v>00000001</v>
      </c>
      <c r="I24" t="s">
        <v>38</v>
      </c>
      <c r="J24"/>
      <c r="K24">
        <v>23.31</v>
      </c>
      <c r="L24">
        <v>0.0</v>
      </c>
      <c r="M24"/>
      <c r="N24"/>
      <c r="O24">
        <v>4.19</v>
      </c>
      <c r="P24">
        <v>0.0</v>
      </c>
      <c r="Q24">
        <v>27.5</v>
      </c>
      <c r="R24"/>
      <c r="S24"/>
      <c r="T24"/>
      <c r="U24"/>
      <c r="V24"/>
      <c r="W24">
        <v>18</v>
      </c>
    </row>
    <row r="25" spans="1:23">
      <c r="A25"/>
      <c r="B25" t="s">
        <v>47</v>
      </c>
      <c r="C25" t="s">
        <v>47</v>
      </c>
      <c r="D25" t="s">
        <v>33</v>
      </c>
      <c r="E25" t="s">
        <v>34</v>
      </c>
      <c r="F25" t="str">
        <f>"0010159"</f>
        <v>0010159</v>
      </c>
      <c r="G25">
        <v>1</v>
      </c>
      <c r="H25" t="str">
        <f>"00000001"</f>
        <v>00000001</v>
      </c>
      <c r="I25" t="s">
        <v>38</v>
      </c>
      <c r="J25"/>
      <c r="K25">
        <v>33.9</v>
      </c>
      <c r="L25">
        <v>0.0</v>
      </c>
      <c r="M25"/>
      <c r="N25"/>
      <c r="O25">
        <v>6.1</v>
      </c>
      <c r="P25">
        <v>0.0</v>
      </c>
      <c r="Q25">
        <v>40.0</v>
      </c>
      <c r="R25"/>
      <c r="S25"/>
      <c r="T25"/>
      <c r="U25"/>
      <c r="V25"/>
      <c r="W25">
        <v>18</v>
      </c>
    </row>
    <row r="26" spans="1:23">
      <c r="A26"/>
      <c r="B26" t="s">
        <v>48</v>
      </c>
      <c r="C26" t="s">
        <v>48</v>
      </c>
      <c r="D26" t="s">
        <v>33</v>
      </c>
      <c r="E26" t="s">
        <v>34</v>
      </c>
      <c r="F26" t="str">
        <f>"0010160"</f>
        <v>0010160</v>
      </c>
      <c r="G26">
        <v>1</v>
      </c>
      <c r="H26" t="str">
        <f>"00000001"</f>
        <v>00000001</v>
      </c>
      <c r="I26" t="s">
        <v>38</v>
      </c>
      <c r="J26"/>
      <c r="K26">
        <v>12.71</v>
      </c>
      <c r="L26">
        <v>0.0</v>
      </c>
      <c r="M26"/>
      <c r="N26"/>
      <c r="O26">
        <v>2.29</v>
      </c>
      <c r="P26">
        <v>0.0</v>
      </c>
      <c r="Q26">
        <v>15.0</v>
      </c>
      <c r="R26"/>
      <c r="S26"/>
      <c r="T26"/>
      <c r="U26"/>
      <c r="V26"/>
      <c r="W26">
        <v>18</v>
      </c>
    </row>
    <row r="27" spans="1:23">
      <c r="A27"/>
      <c r="B27" t="s">
        <v>48</v>
      </c>
      <c r="C27" t="s">
        <v>48</v>
      </c>
      <c r="D27" t="s">
        <v>33</v>
      </c>
      <c r="E27" t="s">
        <v>34</v>
      </c>
      <c r="F27" t="str">
        <f>"0010161"</f>
        <v>0010161</v>
      </c>
      <c r="G27">
        <v>1</v>
      </c>
      <c r="H27" t="str">
        <f>"00000001"</f>
        <v>00000001</v>
      </c>
      <c r="I27" t="s">
        <v>38</v>
      </c>
      <c r="J27"/>
      <c r="K27">
        <v>4.24</v>
      </c>
      <c r="L27">
        <v>0.0</v>
      </c>
      <c r="M27"/>
      <c r="N27"/>
      <c r="O27">
        <v>0.76</v>
      </c>
      <c r="P27">
        <v>0.0</v>
      </c>
      <c r="Q27">
        <v>5.0</v>
      </c>
      <c r="R27"/>
      <c r="S27"/>
      <c r="T27"/>
      <c r="U27"/>
      <c r="V27"/>
      <c r="W27">
        <v>18</v>
      </c>
    </row>
    <row r="28" spans="1:23">
      <c r="A28"/>
      <c r="B28" t="s">
        <v>48</v>
      </c>
      <c r="C28" t="s">
        <v>48</v>
      </c>
      <c r="D28" t="s">
        <v>33</v>
      </c>
      <c r="E28" t="s">
        <v>34</v>
      </c>
      <c r="F28" t="str">
        <f>"0010162"</f>
        <v>0010162</v>
      </c>
      <c r="G28">
        <v>1</v>
      </c>
      <c r="H28" t="str">
        <f>"00000001"</f>
        <v>00000001</v>
      </c>
      <c r="I28" t="s">
        <v>38</v>
      </c>
      <c r="J28"/>
      <c r="K28">
        <v>3.39</v>
      </c>
      <c r="L28">
        <v>0.0</v>
      </c>
      <c r="M28"/>
      <c r="N28"/>
      <c r="O28">
        <v>0.61</v>
      </c>
      <c r="P28">
        <v>0.0</v>
      </c>
      <c r="Q28">
        <v>4.0</v>
      </c>
      <c r="R28"/>
      <c r="S28"/>
      <c r="T28"/>
      <c r="U28"/>
      <c r="V28"/>
      <c r="W28">
        <v>18</v>
      </c>
    </row>
    <row r="29" spans="1:23">
      <c r="A29"/>
      <c r="B29" t="s">
        <v>48</v>
      </c>
      <c r="C29" t="s">
        <v>48</v>
      </c>
      <c r="D29" t="s">
        <v>33</v>
      </c>
      <c r="E29" t="s">
        <v>34</v>
      </c>
      <c r="F29" t="str">
        <f>"0010163"</f>
        <v>0010163</v>
      </c>
      <c r="G29">
        <v>6</v>
      </c>
      <c r="H29" t="str">
        <f>"20148260843"</f>
        <v>20148260843</v>
      </c>
      <c r="I29" t="s">
        <v>49</v>
      </c>
      <c r="J29"/>
      <c r="K29">
        <v>6.78</v>
      </c>
      <c r="L29">
        <v>0.0</v>
      </c>
      <c r="M29"/>
      <c r="N29"/>
      <c r="O29">
        <v>1.22</v>
      </c>
      <c r="P29">
        <v>0.0</v>
      </c>
      <c r="Q29">
        <v>8.0</v>
      </c>
      <c r="R29"/>
      <c r="S29"/>
      <c r="T29"/>
      <c r="U29"/>
      <c r="V29"/>
      <c r="W29">
        <v>18</v>
      </c>
    </row>
    <row r="30" spans="1:23">
      <c r="A30"/>
      <c r="B30" t="s">
        <v>48</v>
      </c>
      <c r="C30" t="s">
        <v>48</v>
      </c>
      <c r="D30" t="s">
        <v>33</v>
      </c>
      <c r="E30" t="s">
        <v>34</v>
      </c>
      <c r="F30" t="str">
        <f>"0010164"</f>
        <v>0010164</v>
      </c>
      <c r="G30">
        <v>1</v>
      </c>
      <c r="H30" t="str">
        <f>"00000001"</f>
        <v>00000001</v>
      </c>
      <c r="I30" t="s">
        <v>38</v>
      </c>
      <c r="J30"/>
      <c r="K30">
        <v>173.73</v>
      </c>
      <c r="L30">
        <v>0.0</v>
      </c>
      <c r="M30"/>
      <c r="N30"/>
      <c r="O30">
        <v>31.27</v>
      </c>
      <c r="P30">
        <v>0.0</v>
      </c>
      <c r="Q30">
        <v>205.0</v>
      </c>
      <c r="R30"/>
      <c r="S30"/>
      <c r="T30"/>
      <c r="U30"/>
      <c r="V30"/>
      <c r="W30">
        <v>18</v>
      </c>
    </row>
    <row r="31" spans="1:23">
      <c r="A31"/>
      <c r="B31" t="s">
        <v>48</v>
      </c>
      <c r="C31" t="s">
        <v>48</v>
      </c>
      <c r="D31" t="s">
        <v>41</v>
      </c>
      <c r="E31" t="s">
        <v>42</v>
      </c>
      <c r="F31" t="str">
        <f>"0000837"</f>
        <v>0000837</v>
      </c>
      <c r="G31">
        <v>6</v>
      </c>
      <c r="H31" t="str">
        <f>"20601531501"</f>
        <v>20601531501</v>
      </c>
      <c r="I31" t="s">
        <v>50</v>
      </c>
      <c r="J31"/>
      <c r="K31">
        <v>12.71</v>
      </c>
      <c r="L31">
        <v>0.0</v>
      </c>
      <c r="M31"/>
      <c r="N31"/>
      <c r="O31">
        <v>2.29</v>
      </c>
      <c r="P31">
        <v>0.0</v>
      </c>
      <c r="Q31">
        <v>15.0</v>
      </c>
      <c r="R31"/>
      <c r="S31"/>
      <c r="T31"/>
      <c r="U31"/>
      <c r="V31"/>
      <c r="W31">
        <v>18</v>
      </c>
    </row>
    <row r="32" spans="1:23">
      <c r="A32"/>
      <c r="B32" t="s">
        <v>48</v>
      </c>
      <c r="C32" t="s">
        <v>48</v>
      </c>
      <c r="D32" t="s">
        <v>41</v>
      </c>
      <c r="E32" t="s">
        <v>42</v>
      </c>
      <c r="F32" t="str">
        <f>"0000838"</f>
        <v>0000838</v>
      </c>
      <c r="G32">
        <v>6</v>
      </c>
      <c r="H32" t="str">
        <f>"20601531501"</f>
        <v>20601531501</v>
      </c>
      <c r="I32" t="s">
        <v>50</v>
      </c>
      <c r="J32"/>
      <c r="K32">
        <v>3.39</v>
      </c>
      <c r="L32">
        <v>0.0</v>
      </c>
      <c r="M32"/>
      <c r="N32"/>
      <c r="O32">
        <v>0.61</v>
      </c>
      <c r="P32">
        <v>0.0</v>
      </c>
      <c r="Q32">
        <v>4.0</v>
      </c>
      <c r="R32"/>
      <c r="S32"/>
      <c r="T32"/>
      <c r="U32"/>
      <c r="V32"/>
      <c r="W32">
        <v>18</v>
      </c>
    </row>
    <row r="33" spans="1:23">
      <c r="A33"/>
      <c r="B33" t="s">
        <v>51</v>
      </c>
      <c r="C33" t="s">
        <v>51</v>
      </c>
      <c r="D33" t="s">
        <v>41</v>
      </c>
      <c r="E33" t="s">
        <v>42</v>
      </c>
      <c r="F33" t="str">
        <f>"0000839"</f>
        <v>0000839</v>
      </c>
      <c r="G33">
        <v>6</v>
      </c>
      <c r="H33" t="str">
        <f>"20538647161"</f>
        <v>20538647161</v>
      </c>
      <c r="I33" t="s">
        <v>43</v>
      </c>
      <c r="J33"/>
      <c r="K33">
        <v>12.71</v>
      </c>
      <c r="L33">
        <v>0.0</v>
      </c>
      <c r="M33"/>
      <c r="N33"/>
      <c r="O33">
        <v>2.29</v>
      </c>
      <c r="P33">
        <v>0.0</v>
      </c>
      <c r="Q33">
        <v>15.0</v>
      </c>
      <c r="R33"/>
      <c r="S33"/>
      <c r="T33"/>
      <c r="U33"/>
      <c r="V33"/>
      <c r="W33">
        <v>18</v>
      </c>
    </row>
    <row r="34" spans="1:23">
      <c r="A34"/>
      <c r="B34" t="s">
        <v>51</v>
      </c>
      <c r="C34" t="s">
        <v>51</v>
      </c>
      <c r="D34" t="s">
        <v>41</v>
      </c>
      <c r="E34" t="s">
        <v>42</v>
      </c>
      <c r="F34" t="str">
        <f>"0000840"</f>
        <v>0000840</v>
      </c>
      <c r="G34">
        <v>6</v>
      </c>
      <c r="H34" t="str">
        <f>"20538647161"</f>
        <v>20538647161</v>
      </c>
      <c r="I34" t="s">
        <v>43</v>
      </c>
      <c r="J34"/>
      <c r="K34">
        <v>12.71</v>
      </c>
      <c r="L34">
        <v>0.0</v>
      </c>
      <c r="M34"/>
      <c r="N34"/>
      <c r="O34">
        <v>2.29</v>
      </c>
      <c r="P34">
        <v>0.0</v>
      </c>
      <c r="Q34">
        <v>15.0</v>
      </c>
      <c r="R34"/>
      <c r="S34"/>
      <c r="T34"/>
      <c r="U34"/>
      <c r="V34"/>
      <c r="W34">
        <v>18</v>
      </c>
    </row>
    <row r="35" spans="1:23">
      <c r="A35"/>
      <c r="B35" t="s">
        <v>51</v>
      </c>
      <c r="C35" t="s">
        <v>51</v>
      </c>
      <c r="D35" t="s">
        <v>33</v>
      </c>
      <c r="E35" t="s">
        <v>34</v>
      </c>
      <c r="F35" t="str">
        <f>"0010165"</f>
        <v>0010165</v>
      </c>
      <c r="G35">
        <v>1</v>
      </c>
      <c r="H35" t="str">
        <f>"000000SC"</f>
        <v>000000SC</v>
      </c>
      <c r="I35" t="s">
        <v>52</v>
      </c>
      <c r="J35"/>
      <c r="K35">
        <v>6.36</v>
      </c>
      <c r="L35">
        <v>0.0</v>
      </c>
      <c r="M35"/>
      <c r="N35"/>
      <c r="O35">
        <v>1.14</v>
      </c>
      <c r="P35">
        <v>0.0</v>
      </c>
      <c r="Q35">
        <v>7.5</v>
      </c>
      <c r="R35"/>
      <c r="S35"/>
      <c r="T35"/>
      <c r="U35"/>
      <c r="V35"/>
      <c r="W35">
        <v>18</v>
      </c>
    </row>
    <row r="36" spans="1:23">
      <c r="A36"/>
      <c r="B36" t="s">
        <v>51</v>
      </c>
      <c r="C36" t="s">
        <v>51</v>
      </c>
      <c r="D36" t="s">
        <v>33</v>
      </c>
      <c r="E36" t="s">
        <v>34</v>
      </c>
      <c r="F36" t="str">
        <f>"0010166"</f>
        <v>0010166</v>
      </c>
      <c r="G36">
        <v>1</v>
      </c>
      <c r="H36" t="str">
        <f>"70658712"</f>
        <v>70658712</v>
      </c>
      <c r="I36" t="s">
        <v>53</v>
      </c>
      <c r="J36"/>
      <c r="K36">
        <v>10.17</v>
      </c>
      <c r="L36">
        <v>0.0</v>
      </c>
      <c r="M36"/>
      <c r="N36"/>
      <c r="O36">
        <v>1.83</v>
      </c>
      <c r="P36">
        <v>0.0</v>
      </c>
      <c r="Q36">
        <v>12.0</v>
      </c>
      <c r="R36"/>
      <c r="S36"/>
      <c r="T36"/>
      <c r="U36"/>
      <c r="V36"/>
      <c r="W36">
        <v>18</v>
      </c>
    </row>
    <row r="37" spans="1:23">
      <c r="A37"/>
      <c r="B37" t="s">
        <v>51</v>
      </c>
      <c r="C37" t="s">
        <v>51</v>
      </c>
      <c r="D37" t="s">
        <v>33</v>
      </c>
      <c r="E37" t="s">
        <v>34</v>
      </c>
      <c r="F37" t="str">
        <f>"0010167"</f>
        <v>0010167</v>
      </c>
      <c r="G37">
        <v>1</v>
      </c>
      <c r="H37" t="str">
        <f>"82662DNI"</f>
        <v>82662DNI</v>
      </c>
      <c r="I37" t="s">
        <v>54</v>
      </c>
      <c r="J37"/>
      <c r="K37">
        <v>142.37</v>
      </c>
      <c r="L37">
        <v>0.0</v>
      </c>
      <c r="M37"/>
      <c r="N37"/>
      <c r="O37">
        <v>25.63</v>
      </c>
      <c r="P37">
        <v>0.0</v>
      </c>
      <c r="Q37">
        <v>168.0</v>
      </c>
      <c r="R37"/>
      <c r="S37"/>
      <c r="T37"/>
      <c r="U37"/>
      <c r="V37"/>
      <c r="W37">
        <v>18</v>
      </c>
    </row>
    <row r="38" spans="1:23">
      <c r="A38"/>
      <c r="B38" t="s">
        <v>55</v>
      </c>
      <c r="C38" t="s">
        <v>55</v>
      </c>
      <c r="D38" t="s">
        <v>41</v>
      </c>
      <c r="E38" t="s">
        <v>42</v>
      </c>
      <c r="F38" t="str">
        <f>"0000841"</f>
        <v>0000841</v>
      </c>
      <c r="G38">
        <v>6</v>
      </c>
      <c r="H38" t="str">
        <f>"20529681438"</f>
        <v>20529681438</v>
      </c>
      <c r="I38" t="s">
        <v>56</v>
      </c>
      <c r="J38"/>
      <c r="K38">
        <v>11.86</v>
      </c>
      <c r="L38">
        <v>0.0</v>
      </c>
      <c r="M38"/>
      <c r="N38"/>
      <c r="O38">
        <v>2.14</v>
      </c>
      <c r="P38">
        <v>0.0</v>
      </c>
      <c r="Q38">
        <v>14.0</v>
      </c>
      <c r="R38"/>
      <c r="S38"/>
      <c r="T38"/>
      <c r="U38"/>
      <c r="V38"/>
      <c r="W38">
        <v>18</v>
      </c>
    </row>
    <row r="39" spans="1:23">
      <c r="A39"/>
      <c r="B39" t="s">
        <v>55</v>
      </c>
      <c r="C39" t="s">
        <v>55</v>
      </c>
      <c r="D39" t="s">
        <v>33</v>
      </c>
      <c r="E39" t="s">
        <v>34</v>
      </c>
      <c r="F39" t="str">
        <f>"0010168"</f>
        <v>0010168</v>
      </c>
      <c r="G39">
        <v>1</v>
      </c>
      <c r="H39" t="str">
        <f>"0000TITO"</f>
        <v>0000TITO</v>
      </c>
      <c r="I39" t="s">
        <v>57</v>
      </c>
      <c r="J39"/>
      <c r="K39">
        <v>7.2</v>
      </c>
      <c r="L39">
        <v>0.0</v>
      </c>
      <c r="M39"/>
      <c r="N39"/>
      <c r="O39">
        <v>1.3</v>
      </c>
      <c r="P39">
        <v>0.0</v>
      </c>
      <c r="Q39">
        <v>8.5</v>
      </c>
      <c r="R39"/>
      <c r="S39"/>
      <c r="T39"/>
      <c r="U39"/>
      <c r="V39"/>
      <c r="W39">
        <v>18</v>
      </c>
    </row>
    <row r="40" spans="1:23">
      <c r="A40"/>
      <c r="B40" t="s">
        <v>55</v>
      </c>
      <c r="C40" t="s">
        <v>55</v>
      </c>
      <c r="D40" t="s">
        <v>33</v>
      </c>
      <c r="E40" t="s">
        <v>34</v>
      </c>
      <c r="F40" t="str">
        <f>"0010169"</f>
        <v>0010169</v>
      </c>
      <c r="G40">
        <v>1</v>
      </c>
      <c r="H40" t="str">
        <f>"STESS000"</f>
        <v>STESS000</v>
      </c>
      <c r="I40" t="s">
        <v>58</v>
      </c>
      <c r="J40"/>
      <c r="K40">
        <v>22.03</v>
      </c>
      <c r="L40">
        <v>0.0</v>
      </c>
      <c r="M40"/>
      <c r="N40"/>
      <c r="O40">
        <v>3.97</v>
      </c>
      <c r="P40">
        <v>0.0</v>
      </c>
      <c r="Q40">
        <v>26.0</v>
      </c>
      <c r="R40"/>
      <c r="S40"/>
      <c r="T40"/>
      <c r="U40"/>
      <c r="V40"/>
      <c r="W40">
        <v>18</v>
      </c>
    </row>
    <row r="41" spans="1:23">
      <c r="A41"/>
      <c r="B41" t="s">
        <v>55</v>
      </c>
      <c r="C41" t="s">
        <v>55</v>
      </c>
      <c r="D41" t="s">
        <v>33</v>
      </c>
      <c r="E41" t="s">
        <v>34</v>
      </c>
      <c r="F41" t="str">
        <f>"0010170"</f>
        <v>0010170</v>
      </c>
      <c r="G41">
        <v>1</v>
      </c>
      <c r="H41" t="str">
        <f>"00000001"</f>
        <v>00000001</v>
      </c>
      <c r="I41" t="s">
        <v>38</v>
      </c>
      <c r="J41"/>
      <c r="K41">
        <v>25.42</v>
      </c>
      <c r="L41">
        <v>0.0</v>
      </c>
      <c r="M41"/>
      <c r="N41"/>
      <c r="O41">
        <v>4.58</v>
      </c>
      <c r="P41">
        <v>0.0</v>
      </c>
      <c r="Q41">
        <v>30.0</v>
      </c>
      <c r="R41"/>
      <c r="S41"/>
      <c r="T41"/>
      <c r="U41"/>
      <c r="V41"/>
      <c r="W41">
        <v>18</v>
      </c>
    </row>
    <row r="42" spans="1:23">
      <c r="A42"/>
      <c r="B42" t="s">
        <v>55</v>
      </c>
      <c r="C42" t="s">
        <v>55</v>
      </c>
      <c r="D42" t="s">
        <v>33</v>
      </c>
      <c r="E42" t="s">
        <v>34</v>
      </c>
      <c r="F42" t="str">
        <f>"0010171"</f>
        <v>0010171</v>
      </c>
      <c r="G42">
        <v>1</v>
      </c>
      <c r="H42" t="str">
        <f>"00000001"</f>
        <v>00000001</v>
      </c>
      <c r="I42" t="s">
        <v>38</v>
      </c>
      <c r="J42"/>
      <c r="K42">
        <v>33.9</v>
      </c>
      <c r="L42">
        <v>0.0</v>
      </c>
      <c r="M42"/>
      <c r="N42"/>
      <c r="O42">
        <v>6.1</v>
      </c>
      <c r="P42">
        <v>0.0</v>
      </c>
      <c r="Q42">
        <v>40.0</v>
      </c>
      <c r="R42"/>
      <c r="S42"/>
      <c r="T42"/>
      <c r="U42"/>
      <c r="V42"/>
      <c r="W42">
        <v>18</v>
      </c>
    </row>
    <row r="43" spans="1:23">
      <c r="A43"/>
      <c r="B43" t="s">
        <v>55</v>
      </c>
      <c r="C43" t="s">
        <v>55</v>
      </c>
      <c r="D43" t="s">
        <v>33</v>
      </c>
      <c r="E43" t="s">
        <v>34</v>
      </c>
      <c r="F43" t="str">
        <f>"0010172"</f>
        <v>0010172</v>
      </c>
      <c r="G43">
        <v>1</v>
      </c>
      <c r="H43" t="str">
        <f>"00000001"</f>
        <v>00000001</v>
      </c>
      <c r="I43" t="s">
        <v>38</v>
      </c>
      <c r="J43"/>
      <c r="K43">
        <v>5.93</v>
      </c>
      <c r="L43">
        <v>0.0</v>
      </c>
      <c r="M43"/>
      <c r="N43"/>
      <c r="O43">
        <v>1.07</v>
      </c>
      <c r="P43">
        <v>0.0</v>
      </c>
      <c r="Q43">
        <v>7.0</v>
      </c>
      <c r="R43"/>
      <c r="S43"/>
      <c r="T43"/>
      <c r="U43"/>
      <c r="V43"/>
      <c r="W43">
        <v>18</v>
      </c>
    </row>
    <row r="44" spans="1:23">
      <c r="A44"/>
      <c r="B44" t="s">
        <v>55</v>
      </c>
      <c r="C44" t="s">
        <v>55</v>
      </c>
      <c r="D44" t="s">
        <v>33</v>
      </c>
      <c r="E44" t="s">
        <v>34</v>
      </c>
      <c r="F44" t="str">
        <f>"0010173"</f>
        <v>0010173</v>
      </c>
      <c r="G44">
        <v>1</v>
      </c>
      <c r="H44" t="str">
        <f>"00000001"</f>
        <v>00000001</v>
      </c>
      <c r="I44" t="s">
        <v>38</v>
      </c>
      <c r="J44"/>
      <c r="K44">
        <v>32.2</v>
      </c>
      <c r="L44">
        <v>0.0</v>
      </c>
      <c r="M44"/>
      <c r="N44"/>
      <c r="O44">
        <v>5.8</v>
      </c>
      <c r="P44">
        <v>0.0</v>
      </c>
      <c r="Q44">
        <v>38.0</v>
      </c>
      <c r="R44"/>
      <c r="S44"/>
      <c r="T44"/>
      <c r="U44"/>
      <c r="V44"/>
      <c r="W44">
        <v>18</v>
      </c>
    </row>
    <row r="45" spans="1:23">
      <c r="A45"/>
      <c r="B45" t="s">
        <v>55</v>
      </c>
      <c r="C45" t="s">
        <v>55</v>
      </c>
      <c r="D45" t="s">
        <v>33</v>
      </c>
      <c r="E45" t="s">
        <v>34</v>
      </c>
      <c r="F45" t="str">
        <f>"0010174"</f>
        <v>0010174</v>
      </c>
      <c r="G45">
        <v>1</v>
      </c>
      <c r="H45" t="str">
        <f>"00000001"</f>
        <v>00000001</v>
      </c>
      <c r="I45" t="s">
        <v>38</v>
      </c>
      <c r="J45"/>
      <c r="K45">
        <v>13.98</v>
      </c>
      <c r="L45">
        <v>0.0</v>
      </c>
      <c r="M45"/>
      <c r="N45"/>
      <c r="O45">
        <v>2.52</v>
      </c>
      <c r="P45">
        <v>0.0</v>
      </c>
      <c r="Q45">
        <v>16.5</v>
      </c>
      <c r="R45"/>
      <c r="S45"/>
      <c r="T45"/>
      <c r="U45"/>
      <c r="V45"/>
      <c r="W45">
        <v>18</v>
      </c>
    </row>
    <row r="46" spans="1:23">
      <c r="A46"/>
      <c r="B46" t="s">
        <v>55</v>
      </c>
      <c r="C46" t="s">
        <v>55</v>
      </c>
      <c r="D46" t="s">
        <v>33</v>
      </c>
      <c r="E46" t="s">
        <v>34</v>
      </c>
      <c r="F46" t="str">
        <f>"0010175"</f>
        <v>0010175</v>
      </c>
      <c r="G46">
        <v>1</v>
      </c>
      <c r="H46" t="str">
        <f>"00000001"</f>
        <v>00000001</v>
      </c>
      <c r="I46" t="s">
        <v>38</v>
      </c>
      <c r="J46"/>
      <c r="K46">
        <v>13.56</v>
      </c>
      <c r="L46">
        <v>0.0</v>
      </c>
      <c r="M46"/>
      <c r="N46"/>
      <c r="O46">
        <v>2.44</v>
      </c>
      <c r="P46">
        <v>0.0</v>
      </c>
      <c r="Q46">
        <v>16.0</v>
      </c>
      <c r="R46"/>
      <c r="S46"/>
      <c r="T46"/>
      <c r="U46"/>
      <c r="V46"/>
      <c r="W46">
        <v>18</v>
      </c>
    </row>
    <row r="47" spans="1:23">
      <c r="A47"/>
      <c r="B47" t="s">
        <v>59</v>
      </c>
      <c r="C47" t="s">
        <v>59</v>
      </c>
      <c r="D47" t="s">
        <v>33</v>
      </c>
      <c r="E47" t="s">
        <v>34</v>
      </c>
      <c r="F47" t="str">
        <f>"0010176"</f>
        <v>0010176</v>
      </c>
      <c r="G47">
        <v>1</v>
      </c>
      <c r="H47" t="str">
        <f>"79843342"</f>
        <v>79843342</v>
      </c>
      <c r="I47" t="s">
        <v>60</v>
      </c>
      <c r="J47"/>
      <c r="K47">
        <v>36.53</v>
      </c>
      <c r="L47">
        <v>0.0</v>
      </c>
      <c r="M47"/>
      <c r="N47"/>
      <c r="O47">
        <v>6.57</v>
      </c>
      <c r="P47">
        <v>0.0</v>
      </c>
      <c r="Q47">
        <v>43.1</v>
      </c>
      <c r="R47"/>
      <c r="S47"/>
      <c r="T47"/>
      <c r="U47"/>
      <c r="V47"/>
      <c r="W47">
        <v>18</v>
      </c>
    </row>
    <row r="48" spans="1:23">
      <c r="A48"/>
      <c r="B48" t="s">
        <v>59</v>
      </c>
      <c r="C48" t="s">
        <v>59</v>
      </c>
      <c r="D48" t="s">
        <v>33</v>
      </c>
      <c r="E48" t="s">
        <v>34</v>
      </c>
      <c r="F48" t="str">
        <f>"0010177"</f>
        <v>0010177</v>
      </c>
      <c r="G48">
        <v>1</v>
      </c>
      <c r="H48" t="str">
        <f>"00000001"</f>
        <v>00000001</v>
      </c>
      <c r="I48" t="s">
        <v>38</v>
      </c>
      <c r="J48"/>
      <c r="K48">
        <v>15.25</v>
      </c>
      <c r="L48">
        <v>0.0</v>
      </c>
      <c r="M48"/>
      <c r="N48"/>
      <c r="O48">
        <v>2.75</v>
      </c>
      <c r="P48">
        <v>0.0</v>
      </c>
      <c r="Q48">
        <v>18.0</v>
      </c>
      <c r="R48"/>
      <c r="S48"/>
      <c r="T48"/>
      <c r="U48"/>
      <c r="V48"/>
      <c r="W48">
        <v>18</v>
      </c>
    </row>
    <row r="49" spans="1:23">
      <c r="A49"/>
      <c r="B49" t="s">
        <v>59</v>
      </c>
      <c r="C49" t="s">
        <v>59</v>
      </c>
      <c r="D49" t="s">
        <v>33</v>
      </c>
      <c r="E49" t="s">
        <v>34</v>
      </c>
      <c r="F49" t="str">
        <f>"0010178"</f>
        <v>0010178</v>
      </c>
      <c r="G49">
        <v>1</v>
      </c>
      <c r="H49" t="str">
        <f>"00000001"</f>
        <v>00000001</v>
      </c>
      <c r="I49" t="s">
        <v>38</v>
      </c>
      <c r="J49"/>
      <c r="K49">
        <v>12.71</v>
      </c>
      <c r="L49">
        <v>0.0</v>
      </c>
      <c r="M49"/>
      <c r="N49"/>
      <c r="O49">
        <v>2.29</v>
      </c>
      <c r="P49">
        <v>0.0</v>
      </c>
      <c r="Q49">
        <v>15.0</v>
      </c>
      <c r="R49"/>
      <c r="S49"/>
      <c r="T49"/>
      <c r="U49"/>
      <c r="V49"/>
      <c r="W49">
        <v>18</v>
      </c>
    </row>
    <row r="50" spans="1:23">
      <c r="A50"/>
      <c r="B50" t="s">
        <v>59</v>
      </c>
      <c r="C50" t="s">
        <v>59</v>
      </c>
      <c r="D50" t="s">
        <v>33</v>
      </c>
      <c r="E50" t="s">
        <v>34</v>
      </c>
      <c r="F50" t="str">
        <f>"0010179"</f>
        <v>0010179</v>
      </c>
      <c r="G50">
        <v>1</v>
      </c>
      <c r="H50" t="str">
        <f>"00000001"</f>
        <v>00000001</v>
      </c>
      <c r="I50" t="s">
        <v>38</v>
      </c>
      <c r="J50"/>
      <c r="K50">
        <v>9.32</v>
      </c>
      <c r="L50">
        <v>0.0</v>
      </c>
      <c r="M50"/>
      <c r="N50"/>
      <c r="O50">
        <v>1.68</v>
      </c>
      <c r="P50">
        <v>0.0</v>
      </c>
      <c r="Q50">
        <v>11.0</v>
      </c>
      <c r="R50"/>
      <c r="S50"/>
      <c r="T50"/>
      <c r="U50"/>
      <c r="V50"/>
      <c r="W50">
        <v>18</v>
      </c>
    </row>
    <row r="51" spans="1:23">
      <c r="A51"/>
      <c r="B51" t="s">
        <v>59</v>
      </c>
      <c r="C51" t="s">
        <v>59</v>
      </c>
      <c r="D51" t="s">
        <v>33</v>
      </c>
      <c r="E51" t="s">
        <v>34</v>
      </c>
      <c r="F51" t="str">
        <f>"0010180"</f>
        <v>0010180</v>
      </c>
      <c r="G51">
        <v>1</v>
      </c>
      <c r="H51" t="str">
        <f>"00000001"</f>
        <v>00000001</v>
      </c>
      <c r="I51" t="s">
        <v>38</v>
      </c>
      <c r="J51"/>
      <c r="K51">
        <v>16.95</v>
      </c>
      <c r="L51">
        <v>0.0</v>
      </c>
      <c r="M51"/>
      <c r="N51"/>
      <c r="O51">
        <v>3.05</v>
      </c>
      <c r="P51">
        <v>0.0</v>
      </c>
      <c r="Q51">
        <v>20.0</v>
      </c>
      <c r="R51"/>
      <c r="S51"/>
      <c r="T51"/>
      <c r="U51"/>
      <c r="V51"/>
      <c r="W51">
        <v>18</v>
      </c>
    </row>
    <row r="52" spans="1:23">
      <c r="A52"/>
      <c r="B52" t="s">
        <v>59</v>
      </c>
      <c r="C52" t="s">
        <v>59</v>
      </c>
      <c r="D52" t="s">
        <v>33</v>
      </c>
      <c r="E52" t="s">
        <v>34</v>
      </c>
      <c r="F52" t="str">
        <f>"0010181"</f>
        <v>0010181</v>
      </c>
      <c r="G52">
        <v>1</v>
      </c>
      <c r="H52" t="str">
        <f>"00000001"</f>
        <v>00000001</v>
      </c>
      <c r="I52" t="s">
        <v>38</v>
      </c>
      <c r="J52"/>
      <c r="K52">
        <v>10.17</v>
      </c>
      <c r="L52">
        <v>0.0</v>
      </c>
      <c r="M52"/>
      <c r="N52"/>
      <c r="O52">
        <v>1.83</v>
      </c>
      <c r="P52">
        <v>0.0</v>
      </c>
      <c r="Q52">
        <v>12.0</v>
      </c>
      <c r="R52"/>
      <c r="S52"/>
      <c r="T52"/>
      <c r="U52"/>
      <c r="V52"/>
      <c r="W52">
        <v>18</v>
      </c>
    </row>
    <row r="53" spans="1:23">
      <c r="A53"/>
      <c r="B53" t="s">
        <v>59</v>
      </c>
      <c r="C53" t="s">
        <v>59</v>
      </c>
      <c r="D53" t="s">
        <v>33</v>
      </c>
      <c r="E53" t="s">
        <v>34</v>
      </c>
      <c r="F53" t="str">
        <f>"0010182"</f>
        <v>0010182</v>
      </c>
      <c r="G53">
        <v>1</v>
      </c>
      <c r="H53" t="str">
        <f>"00000001"</f>
        <v>00000001</v>
      </c>
      <c r="I53" t="s">
        <v>38</v>
      </c>
      <c r="J53"/>
      <c r="K53">
        <v>10.17</v>
      </c>
      <c r="L53">
        <v>0.0</v>
      </c>
      <c r="M53"/>
      <c r="N53"/>
      <c r="O53">
        <v>1.83</v>
      </c>
      <c r="P53">
        <v>0.0</v>
      </c>
      <c r="Q53">
        <v>12.0</v>
      </c>
      <c r="R53"/>
      <c r="S53"/>
      <c r="T53"/>
      <c r="U53"/>
      <c r="V53"/>
      <c r="W53">
        <v>18</v>
      </c>
    </row>
    <row r="54" spans="1:23">
      <c r="A54"/>
      <c r="B54" t="s">
        <v>59</v>
      </c>
      <c r="C54" t="s">
        <v>59</v>
      </c>
      <c r="D54" t="s">
        <v>33</v>
      </c>
      <c r="E54" t="s">
        <v>34</v>
      </c>
      <c r="F54" t="str">
        <f>"0010183"</f>
        <v>0010183</v>
      </c>
      <c r="G54">
        <v>1</v>
      </c>
      <c r="H54" t="str">
        <f>"00000001"</f>
        <v>00000001</v>
      </c>
      <c r="I54" t="s">
        <v>38</v>
      </c>
      <c r="J54"/>
      <c r="K54">
        <v>18.64</v>
      </c>
      <c r="L54">
        <v>0.0</v>
      </c>
      <c r="M54"/>
      <c r="N54"/>
      <c r="O54">
        <v>3.36</v>
      </c>
      <c r="P54">
        <v>0.0</v>
      </c>
      <c r="Q54">
        <v>22.0</v>
      </c>
      <c r="R54"/>
      <c r="S54"/>
      <c r="T54"/>
      <c r="U54"/>
      <c r="V54"/>
      <c r="W54">
        <v>18</v>
      </c>
    </row>
    <row r="55" spans="1:23">
      <c r="A55"/>
      <c r="B55" t="s">
        <v>59</v>
      </c>
      <c r="C55" t="s">
        <v>59</v>
      </c>
      <c r="D55" t="s">
        <v>33</v>
      </c>
      <c r="E55" t="s">
        <v>34</v>
      </c>
      <c r="F55" t="str">
        <f>"0010184"</f>
        <v>0010184</v>
      </c>
      <c r="G55">
        <v>1</v>
      </c>
      <c r="H55" t="str">
        <f>"00000001"</f>
        <v>00000001</v>
      </c>
      <c r="I55" t="s">
        <v>38</v>
      </c>
      <c r="J55"/>
      <c r="K55">
        <v>6.78</v>
      </c>
      <c r="L55">
        <v>0.0</v>
      </c>
      <c r="M55"/>
      <c r="N55"/>
      <c r="O55">
        <v>1.22</v>
      </c>
      <c r="P55">
        <v>0.0</v>
      </c>
      <c r="Q55">
        <v>8.0</v>
      </c>
      <c r="R55"/>
      <c r="S55"/>
      <c r="T55"/>
      <c r="U55"/>
      <c r="V55"/>
      <c r="W55">
        <v>18</v>
      </c>
    </row>
    <row r="56" spans="1:23">
      <c r="A56"/>
      <c r="B56" t="s">
        <v>59</v>
      </c>
      <c r="C56" t="s">
        <v>59</v>
      </c>
      <c r="D56" t="s">
        <v>33</v>
      </c>
      <c r="E56" t="s">
        <v>34</v>
      </c>
      <c r="F56" t="str">
        <f>"0010185"</f>
        <v>0010185</v>
      </c>
      <c r="G56">
        <v>1</v>
      </c>
      <c r="H56" t="str">
        <f>"00000001"</f>
        <v>00000001</v>
      </c>
      <c r="I56" t="s">
        <v>38</v>
      </c>
      <c r="J56"/>
      <c r="K56">
        <v>25.42</v>
      </c>
      <c r="L56">
        <v>0.0</v>
      </c>
      <c r="M56"/>
      <c r="N56"/>
      <c r="O56">
        <v>4.58</v>
      </c>
      <c r="P56">
        <v>0.0</v>
      </c>
      <c r="Q56">
        <v>30.0</v>
      </c>
      <c r="R56"/>
      <c r="S56"/>
      <c r="T56"/>
      <c r="U56"/>
      <c r="V56"/>
      <c r="W56">
        <v>18</v>
      </c>
    </row>
    <row r="57" spans="1:23">
      <c r="A57"/>
      <c r="B57" t="s">
        <v>59</v>
      </c>
      <c r="C57" t="s">
        <v>59</v>
      </c>
      <c r="D57" t="s">
        <v>33</v>
      </c>
      <c r="E57" t="s">
        <v>34</v>
      </c>
      <c r="F57" t="str">
        <f>"0010186"</f>
        <v>0010186</v>
      </c>
      <c r="G57">
        <v>1</v>
      </c>
      <c r="H57" t="str">
        <f>"00000001"</f>
        <v>00000001</v>
      </c>
      <c r="I57" t="s">
        <v>38</v>
      </c>
      <c r="J57"/>
      <c r="K57">
        <v>10.17</v>
      </c>
      <c r="L57">
        <v>0.0</v>
      </c>
      <c r="M57"/>
      <c r="N57"/>
      <c r="O57">
        <v>1.83</v>
      </c>
      <c r="P57">
        <v>0.0</v>
      </c>
      <c r="Q57">
        <v>12.0</v>
      </c>
      <c r="R57"/>
      <c r="S57"/>
      <c r="T57"/>
      <c r="U57"/>
      <c r="V57"/>
      <c r="W57">
        <v>18</v>
      </c>
    </row>
    <row r="58" spans="1:23">
      <c r="A58"/>
      <c r="B58" t="s">
        <v>61</v>
      </c>
      <c r="C58" t="s">
        <v>61</v>
      </c>
      <c r="D58" t="s">
        <v>33</v>
      </c>
      <c r="E58" t="s">
        <v>34</v>
      </c>
      <c r="F58" t="str">
        <f>"0010187"</f>
        <v>0010187</v>
      </c>
      <c r="G58">
        <v>1</v>
      </c>
      <c r="H58" t="str">
        <f>"48462758"</f>
        <v>48462758</v>
      </c>
      <c r="I58" t="s">
        <v>62</v>
      </c>
      <c r="J58"/>
      <c r="K58">
        <v>169.49</v>
      </c>
      <c r="L58">
        <v>0.0</v>
      </c>
      <c r="M58"/>
      <c r="N58"/>
      <c r="O58">
        <v>30.51</v>
      </c>
      <c r="P58">
        <v>0.0</v>
      </c>
      <c r="Q58">
        <v>200.0</v>
      </c>
      <c r="R58"/>
      <c r="S58"/>
      <c r="T58"/>
      <c r="U58"/>
      <c r="V58"/>
      <c r="W58">
        <v>18</v>
      </c>
    </row>
    <row r="59" spans="1:23">
      <c r="A59"/>
      <c r="B59" t="s">
        <v>61</v>
      </c>
      <c r="C59" t="s">
        <v>61</v>
      </c>
      <c r="D59" t="s">
        <v>33</v>
      </c>
      <c r="E59" t="s">
        <v>34</v>
      </c>
      <c r="F59" t="str">
        <f>"0010188"</f>
        <v>0010188</v>
      </c>
      <c r="G59">
        <v>1</v>
      </c>
      <c r="H59" t="str">
        <f>"000BLOUR"</f>
        <v>000BLOUR</v>
      </c>
      <c r="I59" t="s">
        <v>37</v>
      </c>
      <c r="J59"/>
      <c r="K59">
        <v>6.36</v>
      </c>
      <c r="L59">
        <v>0.0</v>
      </c>
      <c r="M59"/>
      <c r="N59"/>
      <c r="O59">
        <v>1.14</v>
      </c>
      <c r="P59">
        <v>0.0</v>
      </c>
      <c r="Q59">
        <v>7.5</v>
      </c>
      <c r="R59"/>
      <c r="S59"/>
      <c r="T59"/>
      <c r="U59"/>
      <c r="V59"/>
      <c r="W59">
        <v>18</v>
      </c>
    </row>
    <row r="60" spans="1:23">
      <c r="A60"/>
      <c r="B60" t="s">
        <v>61</v>
      </c>
      <c r="C60" t="s">
        <v>61</v>
      </c>
      <c r="D60" t="s">
        <v>33</v>
      </c>
      <c r="E60" t="s">
        <v>34</v>
      </c>
      <c r="F60" t="str">
        <f>"0010189"</f>
        <v>0010189</v>
      </c>
      <c r="G60">
        <v>1</v>
      </c>
      <c r="H60" t="str">
        <f>"42698744"</f>
        <v>42698744</v>
      </c>
      <c r="I60" t="s">
        <v>63</v>
      </c>
      <c r="J60"/>
      <c r="K60">
        <v>55.08</v>
      </c>
      <c r="L60">
        <v>0.0</v>
      </c>
      <c r="M60"/>
      <c r="N60"/>
      <c r="O60">
        <v>9.92</v>
      </c>
      <c r="P60">
        <v>0.0</v>
      </c>
      <c r="Q60">
        <v>65.0</v>
      </c>
      <c r="R60"/>
      <c r="S60"/>
      <c r="T60"/>
      <c r="U60"/>
      <c r="V60"/>
      <c r="W60">
        <v>18</v>
      </c>
    </row>
    <row r="61" spans="1:23">
      <c r="A61"/>
      <c r="B61" t="s">
        <v>61</v>
      </c>
      <c r="C61" t="s">
        <v>61</v>
      </c>
      <c r="D61" t="s">
        <v>41</v>
      </c>
      <c r="E61" t="s">
        <v>42</v>
      </c>
      <c r="F61" t="str">
        <f>"0000842"</f>
        <v>0000842</v>
      </c>
      <c r="G61">
        <v>6</v>
      </c>
      <c r="H61" t="str">
        <f>"20609152185"</f>
        <v>20609152185</v>
      </c>
      <c r="I61" t="s">
        <v>64</v>
      </c>
      <c r="J61"/>
      <c r="K61">
        <v>8.47</v>
      </c>
      <c r="L61">
        <v>0.0</v>
      </c>
      <c r="M61"/>
      <c r="N61"/>
      <c r="O61">
        <v>1.53</v>
      </c>
      <c r="P61">
        <v>0.0</v>
      </c>
      <c r="Q61">
        <v>10.0</v>
      </c>
      <c r="R61"/>
      <c r="S61"/>
      <c r="T61"/>
      <c r="U61"/>
      <c r="V61"/>
      <c r="W61">
        <v>18</v>
      </c>
    </row>
    <row r="62" spans="1:23">
      <c r="A62"/>
      <c r="B62" t="s">
        <v>61</v>
      </c>
      <c r="C62" t="s">
        <v>61</v>
      </c>
      <c r="D62" t="s">
        <v>33</v>
      </c>
      <c r="E62" t="s">
        <v>34</v>
      </c>
      <c r="F62" t="str">
        <f>"0010190"</f>
        <v>0010190</v>
      </c>
      <c r="G62">
        <v>1</v>
      </c>
      <c r="H62" t="str">
        <f>"70480922"</f>
        <v>70480922</v>
      </c>
      <c r="I62" t="s">
        <v>65</v>
      </c>
      <c r="J62"/>
      <c r="K62">
        <v>10.17</v>
      </c>
      <c r="L62">
        <v>0.0</v>
      </c>
      <c r="M62"/>
      <c r="N62"/>
      <c r="O62">
        <v>1.83</v>
      </c>
      <c r="P62">
        <v>0.0</v>
      </c>
      <c r="Q62">
        <v>12.0</v>
      </c>
      <c r="R62"/>
      <c r="S62"/>
      <c r="T62"/>
      <c r="U62"/>
      <c r="V62"/>
      <c r="W62">
        <v>18</v>
      </c>
    </row>
    <row r="63" spans="1:23">
      <c r="A63"/>
      <c r="B63" t="s">
        <v>61</v>
      </c>
      <c r="C63" t="s">
        <v>61</v>
      </c>
      <c r="D63" t="s">
        <v>33</v>
      </c>
      <c r="E63" t="s">
        <v>34</v>
      </c>
      <c r="F63" t="str">
        <f>"0010191"</f>
        <v>0010191</v>
      </c>
      <c r="G63">
        <v>1</v>
      </c>
      <c r="H63" t="str">
        <f>"0000IERT"</f>
        <v>0000IERT</v>
      </c>
      <c r="I63" t="s">
        <v>66</v>
      </c>
      <c r="J63"/>
      <c r="K63">
        <v>25.42</v>
      </c>
      <c r="L63">
        <v>0.0</v>
      </c>
      <c r="M63"/>
      <c r="N63"/>
      <c r="O63">
        <v>4.58</v>
      </c>
      <c r="P63">
        <v>0.0</v>
      </c>
      <c r="Q63">
        <v>30.0</v>
      </c>
      <c r="R63"/>
      <c r="S63"/>
      <c r="T63"/>
      <c r="U63"/>
      <c r="V63"/>
      <c r="W63">
        <v>18</v>
      </c>
    </row>
    <row r="64" spans="1:23">
      <c r="A64"/>
      <c r="B64" t="s">
        <v>67</v>
      </c>
      <c r="C64" t="s">
        <v>67</v>
      </c>
      <c r="D64" t="s">
        <v>41</v>
      </c>
      <c r="E64" t="s">
        <v>42</v>
      </c>
      <c r="F64" t="str">
        <f>"0000843"</f>
        <v>0000843</v>
      </c>
      <c r="G64">
        <v>6</v>
      </c>
      <c r="H64" t="str">
        <f>"20496115440"</f>
        <v>20496115440</v>
      </c>
      <c r="I64" t="s">
        <v>68</v>
      </c>
      <c r="J64"/>
      <c r="K64">
        <v>59.32</v>
      </c>
      <c r="L64">
        <v>0.0</v>
      </c>
      <c r="M64"/>
      <c r="N64"/>
      <c r="O64">
        <v>10.68</v>
      </c>
      <c r="P64">
        <v>0.0</v>
      </c>
      <c r="Q64">
        <v>70.0</v>
      </c>
      <c r="R64"/>
      <c r="S64"/>
      <c r="T64"/>
      <c r="U64"/>
      <c r="V64"/>
      <c r="W64">
        <v>18</v>
      </c>
    </row>
    <row r="65" spans="1:23">
      <c r="A65"/>
      <c r="B65" t="s">
        <v>67</v>
      </c>
      <c r="C65" t="s">
        <v>67</v>
      </c>
      <c r="D65" t="s">
        <v>41</v>
      </c>
      <c r="E65" t="s">
        <v>42</v>
      </c>
      <c r="F65" t="str">
        <f>"0000844"</f>
        <v>0000844</v>
      </c>
      <c r="G65">
        <v>6</v>
      </c>
      <c r="H65" t="str">
        <f>"20113604248"</f>
        <v>20113604248</v>
      </c>
      <c r="I65" t="s">
        <v>69</v>
      </c>
      <c r="J65"/>
      <c r="K65">
        <v>74.15</v>
      </c>
      <c r="L65">
        <v>0.0</v>
      </c>
      <c r="M65"/>
      <c r="N65"/>
      <c r="O65">
        <v>13.35</v>
      </c>
      <c r="P65">
        <v>0.0</v>
      </c>
      <c r="Q65">
        <v>87.5</v>
      </c>
      <c r="R65"/>
      <c r="S65"/>
      <c r="T65"/>
      <c r="U65"/>
      <c r="V65"/>
      <c r="W65">
        <v>18</v>
      </c>
    </row>
    <row r="66" spans="1:23">
      <c r="A66"/>
      <c r="B66" t="s">
        <v>67</v>
      </c>
      <c r="C66" t="s">
        <v>67</v>
      </c>
      <c r="D66" t="s">
        <v>33</v>
      </c>
      <c r="E66" t="s">
        <v>34</v>
      </c>
      <c r="F66" t="str">
        <f>"0010192"</f>
        <v>0010192</v>
      </c>
      <c r="G66">
        <v>1</v>
      </c>
      <c r="H66" t="str">
        <f>"70658712"</f>
        <v>70658712</v>
      </c>
      <c r="I66" t="s">
        <v>53</v>
      </c>
      <c r="J66"/>
      <c r="K66">
        <v>21.19</v>
      </c>
      <c r="L66">
        <v>0.0</v>
      </c>
      <c r="M66"/>
      <c r="N66"/>
      <c r="O66">
        <v>3.81</v>
      </c>
      <c r="P66">
        <v>0.0</v>
      </c>
      <c r="Q66">
        <v>25.0</v>
      </c>
      <c r="R66"/>
      <c r="S66"/>
      <c r="T66"/>
      <c r="U66"/>
      <c r="V66"/>
      <c r="W66">
        <v>18</v>
      </c>
    </row>
    <row r="67" spans="1:23">
      <c r="A67"/>
      <c r="B67" t="s">
        <v>67</v>
      </c>
      <c r="C67" t="s">
        <v>67</v>
      </c>
      <c r="D67" t="s">
        <v>33</v>
      </c>
      <c r="E67" t="s">
        <v>34</v>
      </c>
      <c r="F67" t="str">
        <f>"0010193"</f>
        <v>0010193</v>
      </c>
      <c r="G67">
        <v>1</v>
      </c>
      <c r="H67" t="str">
        <f>"70658712"</f>
        <v>70658712</v>
      </c>
      <c r="I67" t="s">
        <v>53</v>
      </c>
      <c r="J67"/>
      <c r="K67">
        <v>5.08</v>
      </c>
      <c r="L67">
        <v>0.0</v>
      </c>
      <c r="M67"/>
      <c r="N67"/>
      <c r="O67">
        <v>0.92</v>
      </c>
      <c r="P67">
        <v>0.0</v>
      </c>
      <c r="Q67">
        <v>6.0</v>
      </c>
      <c r="R67"/>
      <c r="S67"/>
      <c r="T67"/>
      <c r="U67"/>
      <c r="V67"/>
      <c r="W67">
        <v>18</v>
      </c>
    </row>
    <row r="68" spans="1:23">
      <c r="A68"/>
      <c r="B68" t="s">
        <v>67</v>
      </c>
      <c r="C68" t="s">
        <v>67</v>
      </c>
      <c r="D68" t="s">
        <v>33</v>
      </c>
      <c r="E68" t="s">
        <v>34</v>
      </c>
      <c r="F68" t="str">
        <f>"0010194"</f>
        <v>0010194</v>
      </c>
      <c r="G68">
        <v>6</v>
      </c>
      <c r="H68" t="str">
        <f>"20608473174"</f>
        <v>20608473174</v>
      </c>
      <c r="I68" t="s">
        <v>70</v>
      </c>
      <c r="J68"/>
      <c r="K68">
        <v>5.08</v>
      </c>
      <c r="L68">
        <v>0.0</v>
      </c>
      <c r="M68"/>
      <c r="N68"/>
      <c r="O68">
        <v>0.92</v>
      </c>
      <c r="P68">
        <v>0.0</v>
      </c>
      <c r="Q68">
        <v>6.0</v>
      </c>
      <c r="R68"/>
      <c r="S68"/>
      <c r="T68"/>
      <c r="U68"/>
      <c r="V68"/>
      <c r="W68">
        <v>18</v>
      </c>
    </row>
    <row r="69" spans="1:23">
      <c r="A69"/>
      <c r="B69" t="s">
        <v>67</v>
      </c>
      <c r="C69" t="s">
        <v>67</v>
      </c>
      <c r="D69" t="s">
        <v>33</v>
      </c>
      <c r="E69" t="s">
        <v>34</v>
      </c>
      <c r="F69" t="str">
        <f>"0010195"</f>
        <v>0010195</v>
      </c>
      <c r="G69">
        <v>1</v>
      </c>
      <c r="H69" t="str">
        <f>"73425652"</f>
        <v>73425652</v>
      </c>
      <c r="I69" t="s">
        <v>71</v>
      </c>
      <c r="J69"/>
      <c r="K69">
        <v>16.1</v>
      </c>
      <c r="L69">
        <v>0.0</v>
      </c>
      <c r="M69"/>
      <c r="N69"/>
      <c r="O69">
        <v>2.9</v>
      </c>
      <c r="P69">
        <v>0.0</v>
      </c>
      <c r="Q69">
        <v>19.0</v>
      </c>
      <c r="R69"/>
      <c r="S69"/>
      <c r="T69"/>
      <c r="U69"/>
      <c r="V69"/>
      <c r="W69">
        <v>18</v>
      </c>
    </row>
    <row r="70" spans="1:23">
      <c r="A70"/>
      <c r="B70" t="s">
        <v>67</v>
      </c>
      <c r="C70" t="s">
        <v>67</v>
      </c>
      <c r="D70" t="s">
        <v>33</v>
      </c>
      <c r="E70" t="s">
        <v>34</v>
      </c>
      <c r="F70" t="str">
        <f>"0010196"</f>
        <v>0010196</v>
      </c>
      <c r="G70">
        <v>1</v>
      </c>
      <c r="H70" t="str">
        <f>"60959524"</f>
        <v>60959524</v>
      </c>
      <c r="I70" t="s">
        <v>72</v>
      </c>
      <c r="J70"/>
      <c r="K70">
        <v>13.14</v>
      </c>
      <c r="L70">
        <v>0.0</v>
      </c>
      <c r="M70"/>
      <c r="N70"/>
      <c r="O70">
        <v>2.36</v>
      </c>
      <c r="P70">
        <v>0.0</v>
      </c>
      <c r="Q70">
        <v>15.5</v>
      </c>
      <c r="R70"/>
      <c r="S70"/>
      <c r="T70"/>
      <c r="U70"/>
      <c r="V70"/>
      <c r="W70">
        <v>18</v>
      </c>
    </row>
    <row r="71" spans="1:23">
      <c r="A71"/>
      <c r="B71" t="s">
        <v>67</v>
      </c>
      <c r="C71" t="s">
        <v>67</v>
      </c>
      <c r="D71" t="s">
        <v>33</v>
      </c>
      <c r="E71" t="s">
        <v>34</v>
      </c>
      <c r="F71" t="str">
        <f>"0010197"</f>
        <v>0010197</v>
      </c>
      <c r="G71">
        <v>6</v>
      </c>
      <c r="H71" t="str">
        <f>"20608473174"</f>
        <v>20608473174</v>
      </c>
      <c r="I71" t="s">
        <v>70</v>
      </c>
      <c r="J71"/>
      <c r="K71">
        <v>70.76</v>
      </c>
      <c r="L71">
        <v>0.0</v>
      </c>
      <c r="M71"/>
      <c r="N71"/>
      <c r="O71">
        <v>12.74</v>
      </c>
      <c r="P71">
        <v>0.0</v>
      </c>
      <c r="Q71">
        <v>83.5</v>
      </c>
      <c r="R71"/>
      <c r="S71"/>
      <c r="T71"/>
      <c r="U71"/>
      <c r="V71"/>
      <c r="W71">
        <v>18</v>
      </c>
    </row>
    <row r="72" spans="1:23">
      <c r="A72"/>
      <c r="B72" t="s">
        <v>67</v>
      </c>
      <c r="C72" t="s">
        <v>67</v>
      </c>
      <c r="D72" t="s">
        <v>41</v>
      </c>
      <c r="E72" t="s">
        <v>42</v>
      </c>
      <c r="F72" t="str">
        <f>"0000845"</f>
        <v>0000845</v>
      </c>
      <c r="G72">
        <v>6</v>
      </c>
      <c r="H72" t="str">
        <f>"20613006843"</f>
        <v>20613006843</v>
      </c>
      <c r="I72" t="s">
        <v>73</v>
      </c>
      <c r="J72"/>
      <c r="K72">
        <v>8.47</v>
      </c>
      <c r="L72">
        <v>0.0</v>
      </c>
      <c r="M72"/>
      <c r="N72"/>
      <c r="O72">
        <v>1.53</v>
      </c>
      <c r="P72">
        <v>0.0</v>
      </c>
      <c r="Q72">
        <v>10.0</v>
      </c>
      <c r="R72"/>
      <c r="S72"/>
      <c r="T72"/>
      <c r="U72"/>
      <c r="V72"/>
      <c r="W72">
        <v>18</v>
      </c>
    </row>
    <row r="73" spans="1:23">
      <c r="A73"/>
      <c r="B73" t="s">
        <v>74</v>
      </c>
      <c r="C73" t="s">
        <v>74</v>
      </c>
      <c r="D73" t="s">
        <v>41</v>
      </c>
      <c r="E73" t="s">
        <v>42</v>
      </c>
      <c r="F73" t="str">
        <f>"0000846"</f>
        <v>0000846</v>
      </c>
      <c r="G73">
        <v>6</v>
      </c>
      <c r="H73" t="str">
        <f>"20529305967"</f>
        <v>20529305967</v>
      </c>
      <c r="I73" t="s">
        <v>75</v>
      </c>
      <c r="J73"/>
      <c r="K73">
        <v>5.51</v>
      </c>
      <c r="L73">
        <v>0.0</v>
      </c>
      <c r="M73"/>
      <c r="N73"/>
      <c r="O73">
        <v>0.99</v>
      </c>
      <c r="P73">
        <v>0.0</v>
      </c>
      <c r="Q73">
        <v>6.5</v>
      </c>
      <c r="R73"/>
      <c r="S73"/>
      <c r="T73"/>
      <c r="U73"/>
      <c r="V73"/>
      <c r="W73">
        <v>18</v>
      </c>
    </row>
    <row r="74" spans="1:23">
      <c r="A74"/>
      <c r="B74" t="s">
        <v>74</v>
      </c>
      <c r="C74" t="s">
        <v>74</v>
      </c>
      <c r="D74" t="s">
        <v>33</v>
      </c>
      <c r="E74" t="s">
        <v>34</v>
      </c>
      <c r="F74" t="str">
        <f>"0010198"</f>
        <v>0010198</v>
      </c>
      <c r="G74">
        <v>6</v>
      </c>
      <c r="H74" t="str">
        <f>"20326108627"</f>
        <v>20326108627</v>
      </c>
      <c r="I74" t="s">
        <v>76</v>
      </c>
      <c r="J74"/>
      <c r="K74">
        <v>30.51</v>
      </c>
      <c r="L74">
        <v>0.0</v>
      </c>
      <c r="M74"/>
      <c r="N74"/>
      <c r="O74">
        <v>5.49</v>
      </c>
      <c r="P74">
        <v>0.0</v>
      </c>
      <c r="Q74">
        <v>36.0</v>
      </c>
      <c r="R74"/>
      <c r="S74"/>
      <c r="T74"/>
      <c r="U74"/>
      <c r="V74"/>
      <c r="W74">
        <v>18</v>
      </c>
    </row>
    <row r="75" spans="1:23">
      <c r="A75"/>
      <c r="B75" t="s">
        <v>74</v>
      </c>
      <c r="C75" t="s">
        <v>74</v>
      </c>
      <c r="D75" t="s">
        <v>33</v>
      </c>
      <c r="E75" t="s">
        <v>34</v>
      </c>
      <c r="F75" t="str">
        <f>"0010199"</f>
        <v>0010199</v>
      </c>
      <c r="G75">
        <v>6</v>
      </c>
      <c r="H75" t="str">
        <f>"20146796347"</f>
        <v>20146796347</v>
      </c>
      <c r="I75" t="s">
        <v>77</v>
      </c>
      <c r="J75"/>
      <c r="K75">
        <v>12.71</v>
      </c>
      <c r="L75">
        <v>0.0</v>
      </c>
      <c r="M75"/>
      <c r="N75"/>
      <c r="O75">
        <v>2.29</v>
      </c>
      <c r="P75">
        <v>0.0</v>
      </c>
      <c r="Q75">
        <v>15.0</v>
      </c>
      <c r="R75"/>
      <c r="S75"/>
      <c r="T75"/>
      <c r="U75"/>
      <c r="V75"/>
      <c r="W75">
        <v>18</v>
      </c>
    </row>
    <row r="76" spans="1:23">
      <c r="A76"/>
      <c r="B76" t="s">
        <v>78</v>
      </c>
      <c r="C76" t="s">
        <v>78</v>
      </c>
      <c r="D76" t="s">
        <v>41</v>
      </c>
      <c r="E76" t="s">
        <v>42</v>
      </c>
      <c r="F76" t="str">
        <f>"0000847"</f>
        <v>0000847</v>
      </c>
      <c r="G76">
        <v>6</v>
      </c>
      <c r="H76" t="str">
        <f>"20453757146"</f>
        <v>20453757146</v>
      </c>
      <c r="I76" t="s">
        <v>79</v>
      </c>
      <c r="J76"/>
      <c r="K76">
        <v>51.69</v>
      </c>
      <c r="L76">
        <v>0.0</v>
      </c>
      <c r="M76"/>
      <c r="N76"/>
      <c r="O76">
        <v>9.31</v>
      </c>
      <c r="P76">
        <v>0.0</v>
      </c>
      <c r="Q76">
        <v>61.0</v>
      </c>
      <c r="R76"/>
      <c r="S76"/>
      <c r="T76"/>
      <c r="U76"/>
      <c r="V76"/>
      <c r="W76">
        <v>18</v>
      </c>
    </row>
    <row r="77" spans="1:23">
      <c r="A77"/>
      <c r="B77" t="s">
        <v>78</v>
      </c>
      <c r="C77" t="s">
        <v>78</v>
      </c>
      <c r="D77" t="s">
        <v>33</v>
      </c>
      <c r="E77" t="s">
        <v>34</v>
      </c>
      <c r="F77" t="str">
        <f>"0010200"</f>
        <v>0010200</v>
      </c>
      <c r="G77">
        <v>1</v>
      </c>
      <c r="H77" t="str">
        <f>"27576184"</f>
        <v>27576184</v>
      </c>
      <c r="I77" t="s">
        <v>80</v>
      </c>
      <c r="J77"/>
      <c r="K77">
        <v>5.25</v>
      </c>
      <c r="L77">
        <v>0.0</v>
      </c>
      <c r="M77"/>
      <c r="N77"/>
      <c r="O77">
        <v>0.95</v>
      </c>
      <c r="P77">
        <v>0.0</v>
      </c>
      <c r="Q77">
        <v>6.2</v>
      </c>
      <c r="R77"/>
      <c r="S77"/>
      <c r="T77"/>
      <c r="U77"/>
      <c r="V77"/>
      <c r="W77">
        <v>18</v>
      </c>
    </row>
    <row r="78" spans="1:23">
      <c r="A78"/>
      <c r="B78" t="s">
        <v>78</v>
      </c>
      <c r="C78" t="s">
        <v>78</v>
      </c>
      <c r="D78" t="s">
        <v>41</v>
      </c>
      <c r="E78" t="s">
        <v>42</v>
      </c>
      <c r="F78" t="str">
        <f>"0000848"</f>
        <v>0000848</v>
      </c>
      <c r="G78">
        <v>6</v>
      </c>
      <c r="H78" t="str">
        <f>"20131370301"</f>
        <v>20131370301</v>
      </c>
      <c r="I78" t="s">
        <v>81</v>
      </c>
      <c r="J78"/>
      <c r="K78">
        <v>11.86</v>
      </c>
      <c r="L78">
        <v>0.0</v>
      </c>
      <c r="M78"/>
      <c r="N78"/>
      <c r="O78">
        <v>2.14</v>
      </c>
      <c r="P78">
        <v>0.0</v>
      </c>
      <c r="Q78">
        <v>14.0</v>
      </c>
      <c r="R78"/>
      <c r="S78"/>
      <c r="T78"/>
      <c r="U78"/>
      <c r="V78"/>
      <c r="W78">
        <v>18</v>
      </c>
    </row>
    <row r="79" spans="1:23">
      <c r="A79"/>
      <c r="B79" t="s">
        <v>78</v>
      </c>
      <c r="C79" t="s">
        <v>78</v>
      </c>
      <c r="D79" t="s">
        <v>41</v>
      </c>
      <c r="E79" t="s">
        <v>42</v>
      </c>
      <c r="F79" t="str">
        <f>"0000849"</f>
        <v>0000849</v>
      </c>
      <c r="G79">
        <v>6</v>
      </c>
      <c r="H79" t="str">
        <f>"20100209641"</f>
        <v>20100209641</v>
      </c>
      <c r="I79" t="s">
        <v>82</v>
      </c>
      <c r="J79"/>
      <c r="K79">
        <v>34.75</v>
      </c>
      <c r="L79">
        <v>0.0</v>
      </c>
      <c r="M79"/>
      <c r="N79"/>
      <c r="O79">
        <v>6.25</v>
      </c>
      <c r="P79">
        <v>0.0</v>
      </c>
      <c r="Q79">
        <v>41.0</v>
      </c>
      <c r="R79"/>
      <c r="S79"/>
      <c r="T79"/>
      <c r="U79"/>
      <c r="V79"/>
      <c r="W79">
        <v>18</v>
      </c>
    </row>
    <row r="80" spans="1:23">
      <c r="A80"/>
      <c r="B80" t="s">
        <v>78</v>
      </c>
      <c r="C80" t="s">
        <v>78</v>
      </c>
      <c r="D80" t="s">
        <v>33</v>
      </c>
      <c r="E80" t="s">
        <v>34</v>
      </c>
      <c r="F80" t="str">
        <f>"0010201"</f>
        <v>0010201</v>
      </c>
      <c r="G80">
        <v>6</v>
      </c>
      <c r="H80" t="str">
        <f>"20612250066"</f>
        <v>20612250066</v>
      </c>
      <c r="I80" t="s">
        <v>83</v>
      </c>
      <c r="J80"/>
      <c r="K80">
        <v>127.2</v>
      </c>
      <c r="L80">
        <v>0.0</v>
      </c>
      <c r="M80"/>
      <c r="N80"/>
      <c r="O80">
        <v>22.9</v>
      </c>
      <c r="P80">
        <v>0.0</v>
      </c>
      <c r="Q80">
        <v>150.1</v>
      </c>
      <c r="R80"/>
      <c r="S80"/>
      <c r="T80"/>
      <c r="U80"/>
      <c r="V80"/>
      <c r="W80">
        <v>18</v>
      </c>
    </row>
    <row r="81" spans="1:23">
      <c r="A81"/>
      <c r="B81" t="s">
        <v>78</v>
      </c>
      <c r="C81" t="s">
        <v>78</v>
      </c>
      <c r="D81" t="s">
        <v>33</v>
      </c>
      <c r="E81" t="s">
        <v>34</v>
      </c>
      <c r="F81" t="str">
        <f>"0010202"</f>
        <v>0010202</v>
      </c>
      <c r="G81">
        <v>6</v>
      </c>
      <c r="H81" t="str">
        <f>"20608473174"</f>
        <v>20608473174</v>
      </c>
      <c r="I81" t="s">
        <v>70</v>
      </c>
      <c r="J81"/>
      <c r="K81">
        <v>14.41</v>
      </c>
      <c r="L81">
        <v>0.0</v>
      </c>
      <c r="M81"/>
      <c r="N81"/>
      <c r="O81">
        <v>2.59</v>
      </c>
      <c r="P81">
        <v>0.0</v>
      </c>
      <c r="Q81">
        <v>17.0</v>
      </c>
      <c r="R81"/>
      <c r="S81"/>
      <c r="T81"/>
      <c r="U81"/>
      <c r="V81"/>
      <c r="W81">
        <v>18</v>
      </c>
    </row>
    <row r="82" spans="1:23">
      <c r="A82"/>
      <c r="B82" t="s">
        <v>78</v>
      </c>
      <c r="C82" t="s">
        <v>78</v>
      </c>
      <c r="D82" t="s">
        <v>33</v>
      </c>
      <c r="E82" t="s">
        <v>34</v>
      </c>
      <c r="F82" t="str">
        <f>"0010203"</f>
        <v>0010203</v>
      </c>
      <c r="G82">
        <v>1</v>
      </c>
      <c r="H82" t="str">
        <f>"27576184"</f>
        <v>27576184</v>
      </c>
      <c r="I82" t="s">
        <v>80</v>
      </c>
      <c r="J82"/>
      <c r="K82">
        <v>7.2</v>
      </c>
      <c r="L82">
        <v>0.0</v>
      </c>
      <c r="M82"/>
      <c r="N82"/>
      <c r="O82">
        <v>1.3</v>
      </c>
      <c r="P82">
        <v>0.0</v>
      </c>
      <c r="Q82">
        <v>8.5</v>
      </c>
      <c r="R82"/>
      <c r="S82"/>
      <c r="T82"/>
      <c r="U82"/>
      <c r="V82"/>
      <c r="W82">
        <v>18</v>
      </c>
    </row>
    <row r="83" spans="1:23">
      <c r="A83"/>
      <c r="B83" t="s">
        <v>84</v>
      </c>
      <c r="C83" t="s">
        <v>84</v>
      </c>
      <c r="D83" t="s">
        <v>41</v>
      </c>
      <c r="E83" t="s">
        <v>42</v>
      </c>
      <c r="F83" t="str">
        <f>"0000850"</f>
        <v>0000850</v>
      </c>
      <c r="G83">
        <v>6</v>
      </c>
      <c r="H83" t="str">
        <f>"20512685391"</f>
        <v>20512685391</v>
      </c>
      <c r="I83" t="s">
        <v>85</v>
      </c>
      <c r="J83"/>
      <c r="K83">
        <v>27.12</v>
      </c>
      <c r="L83">
        <v>0.0</v>
      </c>
      <c r="M83"/>
      <c r="N83"/>
      <c r="O83">
        <v>4.88</v>
      </c>
      <c r="P83">
        <v>0.0</v>
      </c>
      <c r="Q83">
        <v>32.0</v>
      </c>
      <c r="R83"/>
      <c r="S83"/>
      <c r="T83"/>
      <c r="U83"/>
      <c r="V83"/>
      <c r="W83">
        <v>18</v>
      </c>
    </row>
    <row r="84" spans="1:23">
      <c r="A84"/>
      <c r="B84" t="s">
        <v>84</v>
      </c>
      <c r="C84" t="s">
        <v>84</v>
      </c>
      <c r="D84" t="s">
        <v>41</v>
      </c>
      <c r="E84" t="s">
        <v>42</v>
      </c>
      <c r="F84" t="str">
        <f>"0000851"</f>
        <v>0000851</v>
      </c>
      <c r="G84">
        <v>6</v>
      </c>
      <c r="H84" t="str">
        <f>"20453757146"</f>
        <v>20453757146</v>
      </c>
      <c r="I84" t="s">
        <v>79</v>
      </c>
      <c r="J84"/>
      <c r="K84">
        <v>228.81</v>
      </c>
      <c r="L84">
        <v>0.0</v>
      </c>
      <c r="M84"/>
      <c r="N84"/>
      <c r="O84">
        <v>41.19</v>
      </c>
      <c r="P84">
        <v>0.0</v>
      </c>
      <c r="Q84">
        <v>270.0</v>
      </c>
      <c r="R84"/>
      <c r="S84"/>
      <c r="T84"/>
      <c r="U84"/>
      <c r="V84"/>
      <c r="W84">
        <v>18</v>
      </c>
    </row>
    <row r="85" spans="1:23">
      <c r="A85"/>
      <c r="B85" t="s">
        <v>86</v>
      </c>
      <c r="C85" t="s">
        <v>86</v>
      </c>
      <c r="D85" t="s">
        <v>41</v>
      </c>
      <c r="E85" t="s">
        <v>42</v>
      </c>
      <c r="F85" t="str">
        <f>"0000852"</f>
        <v>0000852</v>
      </c>
      <c r="G85">
        <v>6</v>
      </c>
      <c r="H85" t="str">
        <f>"20529305967"</f>
        <v>20529305967</v>
      </c>
      <c r="I85" t="s">
        <v>75</v>
      </c>
      <c r="J85"/>
      <c r="K85">
        <v>6.36</v>
      </c>
      <c r="L85">
        <v>0.0</v>
      </c>
      <c r="M85"/>
      <c r="N85"/>
      <c r="O85">
        <v>1.14</v>
      </c>
      <c r="P85">
        <v>0.0</v>
      </c>
      <c r="Q85">
        <v>7.5</v>
      </c>
      <c r="R85"/>
      <c r="S85"/>
      <c r="T85"/>
      <c r="U85"/>
      <c r="V85"/>
      <c r="W85">
        <v>18</v>
      </c>
    </row>
    <row r="86" spans="1:23">
      <c r="A86"/>
      <c r="B86" t="s">
        <v>86</v>
      </c>
      <c r="C86" t="s">
        <v>86</v>
      </c>
      <c r="D86" t="s">
        <v>33</v>
      </c>
      <c r="E86" t="s">
        <v>34</v>
      </c>
      <c r="F86" t="str">
        <f>"0010204"</f>
        <v>0010204</v>
      </c>
      <c r="G86">
        <v>1</v>
      </c>
      <c r="H86" t="str">
        <f>"00IENSDL"</f>
        <v>00IENSDL</v>
      </c>
      <c r="I86" t="s">
        <v>87</v>
      </c>
      <c r="J86"/>
      <c r="K86">
        <v>15.25</v>
      </c>
      <c r="L86">
        <v>0.0</v>
      </c>
      <c r="M86"/>
      <c r="N86"/>
      <c r="O86">
        <v>2.75</v>
      </c>
      <c r="P86">
        <v>0.0</v>
      </c>
      <c r="Q86">
        <v>18.0</v>
      </c>
      <c r="R86"/>
      <c r="S86"/>
      <c r="T86"/>
      <c r="U86"/>
      <c r="V86"/>
      <c r="W86">
        <v>18</v>
      </c>
    </row>
    <row r="87" spans="1:23">
      <c r="A87"/>
      <c r="B87" t="s">
        <v>86</v>
      </c>
      <c r="C87" t="s">
        <v>86</v>
      </c>
      <c r="D87" t="s">
        <v>33</v>
      </c>
      <c r="E87" t="s">
        <v>34</v>
      </c>
      <c r="F87" t="str">
        <f>"0010205"</f>
        <v>0010205</v>
      </c>
      <c r="G87">
        <v>1</v>
      </c>
      <c r="H87" t="str">
        <f>"0000005B"</f>
        <v>0000005B</v>
      </c>
      <c r="I87" t="s">
        <v>88</v>
      </c>
      <c r="J87"/>
      <c r="K87">
        <v>25.42</v>
      </c>
      <c r="L87">
        <v>0.0</v>
      </c>
      <c r="M87"/>
      <c r="N87"/>
      <c r="O87">
        <v>4.58</v>
      </c>
      <c r="P87">
        <v>0.0</v>
      </c>
      <c r="Q87">
        <v>30.0</v>
      </c>
      <c r="R87"/>
      <c r="S87"/>
      <c r="T87"/>
      <c r="U87"/>
      <c r="V87"/>
      <c r="W87">
        <v>18</v>
      </c>
    </row>
    <row r="88" spans="1:23">
      <c r="A88"/>
      <c r="B88" t="s">
        <v>86</v>
      </c>
      <c r="C88" t="s">
        <v>86</v>
      </c>
      <c r="D88" t="s">
        <v>41</v>
      </c>
      <c r="E88" t="s">
        <v>42</v>
      </c>
      <c r="F88" t="str">
        <f>"0000853"</f>
        <v>0000853</v>
      </c>
      <c r="G88">
        <v>6</v>
      </c>
      <c r="H88" t="str">
        <f>"20538647161"</f>
        <v>20538647161</v>
      </c>
      <c r="I88" t="s">
        <v>43</v>
      </c>
      <c r="J88"/>
      <c r="K88">
        <v>4.24</v>
      </c>
      <c r="L88">
        <v>0.0</v>
      </c>
      <c r="M88"/>
      <c r="N88"/>
      <c r="O88">
        <v>0.76</v>
      </c>
      <c r="P88">
        <v>0.0</v>
      </c>
      <c r="Q88">
        <v>5.0</v>
      </c>
      <c r="R88"/>
      <c r="S88"/>
      <c r="T88"/>
      <c r="U88"/>
      <c r="V88"/>
      <c r="W88">
        <v>18</v>
      </c>
    </row>
    <row r="89" spans="1:23">
      <c r="A89"/>
      <c r="B89" t="s">
        <v>86</v>
      </c>
      <c r="C89" t="s">
        <v>86</v>
      </c>
      <c r="D89" t="s">
        <v>33</v>
      </c>
      <c r="E89" t="s">
        <v>34</v>
      </c>
      <c r="F89" t="str">
        <f>"0010206"</f>
        <v>0010206</v>
      </c>
      <c r="G89">
        <v>1</v>
      </c>
      <c r="H89" t="str">
        <f>"73425652"</f>
        <v>73425652</v>
      </c>
      <c r="I89" t="s">
        <v>71</v>
      </c>
      <c r="J89"/>
      <c r="K89">
        <v>28.81</v>
      </c>
      <c r="L89">
        <v>0.0</v>
      </c>
      <c r="M89"/>
      <c r="N89"/>
      <c r="O89">
        <v>5.19</v>
      </c>
      <c r="P89">
        <v>0.0</v>
      </c>
      <c r="Q89">
        <v>34.0</v>
      </c>
      <c r="R89"/>
      <c r="S89"/>
      <c r="T89"/>
      <c r="U89"/>
      <c r="V89"/>
      <c r="W89">
        <v>18</v>
      </c>
    </row>
    <row r="90" spans="1:23">
      <c r="A90"/>
      <c r="B90" t="s">
        <v>86</v>
      </c>
      <c r="C90" t="s">
        <v>86</v>
      </c>
      <c r="D90" t="s">
        <v>33</v>
      </c>
      <c r="E90" t="s">
        <v>34</v>
      </c>
      <c r="F90" t="str">
        <f>"0010207"</f>
        <v>0010207</v>
      </c>
      <c r="G90">
        <v>1</v>
      </c>
      <c r="H90" t="str">
        <f>"60959524"</f>
        <v>60959524</v>
      </c>
      <c r="I90" t="s">
        <v>72</v>
      </c>
      <c r="J90"/>
      <c r="K90">
        <v>28.81</v>
      </c>
      <c r="L90">
        <v>0.0</v>
      </c>
      <c r="M90"/>
      <c r="N90"/>
      <c r="O90">
        <v>5.19</v>
      </c>
      <c r="P90">
        <v>0.0</v>
      </c>
      <c r="Q90">
        <v>34.0</v>
      </c>
      <c r="R90"/>
      <c r="S90"/>
      <c r="T90"/>
      <c r="U90"/>
      <c r="V90"/>
      <c r="W90">
        <v>18</v>
      </c>
    </row>
    <row r="91" spans="1:23">
      <c r="A91"/>
      <c r="B91" t="s">
        <v>86</v>
      </c>
      <c r="C91" t="s">
        <v>86</v>
      </c>
      <c r="D91" t="s">
        <v>33</v>
      </c>
      <c r="E91" t="s">
        <v>34</v>
      </c>
      <c r="F91" t="str">
        <f>"0010208"</f>
        <v>0010208</v>
      </c>
      <c r="G91">
        <v>1</v>
      </c>
      <c r="H91" t="str">
        <f>"00826616"</f>
        <v>00826616</v>
      </c>
      <c r="I91" t="s">
        <v>89</v>
      </c>
      <c r="J91"/>
      <c r="K91">
        <v>10.17</v>
      </c>
      <c r="L91">
        <v>0.0</v>
      </c>
      <c r="M91"/>
      <c r="N91"/>
      <c r="O91">
        <v>1.83</v>
      </c>
      <c r="P91">
        <v>0.0</v>
      </c>
      <c r="Q91">
        <v>12.0</v>
      </c>
      <c r="R91"/>
      <c r="S91"/>
      <c r="T91"/>
      <c r="U91"/>
      <c r="V91"/>
      <c r="W91">
        <v>18</v>
      </c>
    </row>
    <row r="92" spans="1:23">
      <c r="A92"/>
      <c r="B92" t="s">
        <v>86</v>
      </c>
      <c r="C92" t="s">
        <v>86</v>
      </c>
      <c r="D92" t="s">
        <v>33</v>
      </c>
      <c r="E92" t="s">
        <v>34</v>
      </c>
      <c r="F92" t="str">
        <f>"0010209"</f>
        <v>0010209</v>
      </c>
      <c r="G92">
        <v>1</v>
      </c>
      <c r="H92" t="str">
        <f>"00000001"</f>
        <v>00000001</v>
      </c>
      <c r="I92" t="s">
        <v>38</v>
      </c>
      <c r="J92"/>
      <c r="K92">
        <v>2.97</v>
      </c>
      <c r="L92">
        <v>0.0</v>
      </c>
      <c r="M92"/>
      <c r="N92"/>
      <c r="O92">
        <v>0.53</v>
      </c>
      <c r="P92">
        <v>0.0</v>
      </c>
      <c r="Q92">
        <v>3.5</v>
      </c>
      <c r="R92"/>
      <c r="S92"/>
      <c r="T92"/>
      <c r="U92"/>
      <c r="V92"/>
      <c r="W92">
        <v>18</v>
      </c>
    </row>
    <row r="93" spans="1:23">
      <c r="A93"/>
      <c r="B93" t="s">
        <v>86</v>
      </c>
      <c r="C93" t="s">
        <v>86</v>
      </c>
      <c r="D93" t="s">
        <v>33</v>
      </c>
      <c r="E93" t="s">
        <v>34</v>
      </c>
      <c r="F93" t="str">
        <f>"0010210"</f>
        <v>0010210</v>
      </c>
      <c r="G93">
        <v>1</v>
      </c>
      <c r="H93" t="str">
        <f>"00000001"</f>
        <v>00000001</v>
      </c>
      <c r="I93" t="s">
        <v>38</v>
      </c>
      <c r="J93"/>
      <c r="K93">
        <v>6.78</v>
      </c>
      <c r="L93">
        <v>0.0</v>
      </c>
      <c r="M93"/>
      <c r="N93"/>
      <c r="O93">
        <v>1.22</v>
      </c>
      <c r="P93">
        <v>0.0</v>
      </c>
      <c r="Q93">
        <v>8.0</v>
      </c>
      <c r="R93"/>
      <c r="S93"/>
      <c r="T93"/>
      <c r="U93"/>
      <c r="V93"/>
      <c r="W93">
        <v>18</v>
      </c>
    </row>
    <row r="94" spans="1:23">
      <c r="A94"/>
      <c r="B94" t="s">
        <v>86</v>
      </c>
      <c r="C94" t="s">
        <v>86</v>
      </c>
      <c r="D94" t="s">
        <v>33</v>
      </c>
      <c r="E94" t="s">
        <v>34</v>
      </c>
      <c r="F94" t="str">
        <f>"0010211"</f>
        <v>0010211</v>
      </c>
      <c r="G94">
        <v>1</v>
      </c>
      <c r="H94" t="str">
        <f>"00000001"</f>
        <v>00000001</v>
      </c>
      <c r="I94" t="s">
        <v>38</v>
      </c>
      <c r="J94"/>
      <c r="K94">
        <v>4.24</v>
      </c>
      <c r="L94">
        <v>0.0</v>
      </c>
      <c r="M94"/>
      <c r="N94"/>
      <c r="O94">
        <v>0.76</v>
      </c>
      <c r="P94">
        <v>0.0</v>
      </c>
      <c r="Q94">
        <v>5.0</v>
      </c>
      <c r="R94"/>
      <c r="S94"/>
      <c r="T94"/>
      <c r="U94"/>
      <c r="V94"/>
      <c r="W94">
        <v>18</v>
      </c>
    </row>
    <row r="95" spans="1:23">
      <c r="A95"/>
      <c r="B95" t="s">
        <v>86</v>
      </c>
      <c r="C95" t="s">
        <v>86</v>
      </c>
      <c r="D95" t="s">
        <v>33</v>
      </c>
      <c r="E95" t="s">
        <v>34</v>
      </c>
      <c r="F95" t="str">
        <f>"0010212"</f>
        <v>0010212</v>
      </c>
      <c r="G95">
        <v>1</v>
      </c>
      <c r="H95" t="str">
        <f>"00000001"</f>
        <v>00000001</v>
      </c>
      <c r="I95" t="s">
        <v>38</v>
      </c>
      <c r="J95"/>
      <c r="K95">
        <v>35.59</v>
      </c>
      <c r="L95">
        <v>0.0</v>
      </c>
      <c r="M95"/>
      <c r="N95"/>
      <c r="O95">
        <v>6.41</v>
      </c>
      <c r="P95">
        <v>0.0</v>
      </c>
      <c r="Q95">
        <v>42.0</v>
      </c>
      <c r="R95"/>
      <c r="S95"/>
      <c r="T95"/>
      <c r="U95"/>
      <c r="V95"/>
      <c r="W95">
        <v>18</v>
      </c>
    </row>
    <row r="96" spans="1:23">
      <c r="A96"/>
      <c r="B96" t="s">
        <v>86</v>
      </c>
      <c r="C96" t="s">
        <v>86</v>
      </c>
      <c r="D96" t="s">
        <v>33</v>
      </c>
      <c r="E96" t="s">
        <v>34</v>
      </c>
      <c r="F96" t="str">
        <f>"0010213"</f>
        <v>0010213</v>
      </c>
      <c r="G96">
        <v>1</v>
      </c>
      <c r="H96" t="str">
        <f>"00000001"</f>
        <v>00000001</v>
      </c>
      <c r="I96" t="s">
        <v>38</v>
      </c>
      <c r="J96"/>
      <c r="K96">
        <v>4.24</v>
      </c>
      <c r="L96">
        <v>0.0</v>
      </c>
      <c r="M96"/>
      <c r="N96"/>
      <c r="O96">
        <v>0.76</v>
      </c>
      <c r="P96">
        <v>0.0</v>
      </c>
      <c r="Q96">
        <v>5.0</v>
      </c>
      <c r="R96"/>
      <c r="S96"/>
      <c r="T96"/>
      <c r="U96"/>
      <c r="V96"/>
      <c r="W96">
        <v>18</v>
      </c>
    </row>
    <row r="97" spans="1:23">
      <c r="A97"/>
      <c r="B97" t="s">
        <v>90</v>
      </c>
      <c r="C97" t="s">
        <v>90</v>
      </c>
      <c r="D97" t="s">
        <v>33</v>
      </c>
      <c r="E97" t="s">
        <v>34</v>
      </c>
      <c r="F97" t="str">
        <f>"0010214"</f>
        <v>0010214</v>
      </c>
      <c r="G97">
        <v>1</v>
      </c>
      <c r="H97" t="str">
        <f>"000CETRO"</f>
        <v>000CETRO</v>
      </c>
      <c r="I97" t="s">
        <v>91</v>
      </c>
      <c r="J97"/>
      <c r="K97">
        <v>19.07</v>
      </c>
      <c r="L97">
        <v>0.0</v>
      </c>
      <c r="M97"/>
      <c r="N97"/>
      <c r="O97">
        <v>3.43</v>
      </c>
      <c r="P97">
        <v>0.0</v>
      </c>
      <c r="Q97">
        <v>22.5</v>
      </c>
      <c r="R97"/>
      <c r="S97"/>
      <c r="T97"/>
      <c r="U97"/>
      <c r="V97"/>
      <c r="W97">
        <v>18</v>
      </c>
    </row>
    <row r="98" spans="1:23">
      <c r="A98"/>
      <c r="B98" t="s">
        <v>90</v>
      </c>
      <c r="C98" t="s">
        <v>90</v>
      </c>
      <c r="D98" t="s">
        <v>33</v>
      </c>
      <c r="E98" t="s">
        <v>34</v>
      </c>
      <c r="F98" t="str">
        <f>"0010215"</f>
        <v>0010215</v>
      </c>
      <c r="G98">
        <v>1</v>
      </c>
      <c r="H98" t="str">
        <f>"00000001"</f>
        <v>00000001</v>
      </c>
      <c r="I98" t="s">
        <v>38</v>
      </c>
      <c r="J98"/>
      <c r="K98">
        <v>10.17</v>
      </c>
      <c r="L98">
        <v>0.0</v>
      </c>
      <c r="M98"/>
      <c r="N98"/>
      <c r="O98">
        <v>1.83</v>
      </c>
      <c r="P98">
        <v>0.0</v>
      </c>
      <c r="Q98">
        <v>12.0</v>
      </c>
      <c r="R98"/>
      <c r="S98"/>
      <c r="T98"/>
      <c r="U98"/>
      <c r="V98"/>
      <c r="W98">
        <v>18</v>
      </c>
    </row>
    <row r="99" spans="1:23">
      <c r="A99"/>
      <c r="B99" t="s">
        <v>90</v>
      </c>
      <c r="C99" t="s">
        <v>90</v>
      </c>
      <c r="D99" t="s">
        <v>33</v>
      </c>
      <c r="E99" t="s">
        <v>34</v>
      </c>
      <c r="F99" t="str">
        <f>"0010216"</f>
        <v>0010216</v>
      </c>
      <c r="G99">
        <v>1</v>
      </c>
      <c r="H99" t="str">
        <f>"00000001"</f>
        <v>00000001</v>
      </c>
      <c r="I99" t="s">
        <v>38</v>
      </c>
      <c r="J99"/>
      <c r="K99">
        <v>12.71</v>
      </c>
      <c r="L99">
        <v>0.0</v>
      </c>
      <c r="M99"/>
      <c r="N99"/>
      <c r="O99">
        <v>2.29</v>
      </c>
      <c r="P99">
        <v>0.0</v>
      </c>
      <c r="Q99">
        <v>15.0</v>
      </c>
      <c r="R99"/>
      <c r="S99"/>
      <c r="T99"/>
      <c r="U99"/>
      <c r="V99"/>
      <c r="W99">
        <v>18</v>
      </c>
    </row>
    <row r="100" spans="1:23">
      <c r="A100"/>
      <c r="B100" t="s">
        <v>90</v>
      </c>
      <c r="C100" t="s">
        <v>90</v>
      </c>
      <c r="D100" t="s">
        <v>33</v>
      </c>
      <c r="E100" t="s">
        <v>34</v>
      </c>
      <c r="F100" t="str">
        <f>"0010217"</f>
        <v>0010217</v>
      </c>
      <c r="G100">
        <v>1</v>
      </c>
      <c r="H100" t="str">
        <f>"00000001"</f>
        <v>00000001</v>
      </c>
      <c r="I100" t="s">
        <v>38</v>
      </c>
      <c r="J100"/>
      <c r="K100">
        <v>12.71</v>
      </c>
      <c r="L100">
        <v>0.0</v>
      </c>
      <c r="M100"/>
      <c r="N100"/>
      <c r="O100">
        <v>2.29</v>
      </c>
      <c r="P100">
        <v>0.0</v>
      </c>
      <c r="Q100">
        <v>15.0</v>
      </c>
      <c r="R100"/>
      <c r="S100"/>
      <c r="T100"/>
      <c r="U100"/>
      <c r="V100"/>
      <c r="W100">
        <v>18</v>
      </c>
    </row>
    <row r="101" spans="1:23">
      <c r="A101"/>
      <c r="B101" t="s">
        <v>90</v>
      </c>
      <c r="C101" t="s">
        <v>90</v>
      </c>
      <c r="D101" t="s">
        <v>33</v>
      </c>
      <c r="E101" t="s">
        <v>34</v>
      </c>
      <c r="F101" t="str">
        <f>"0010218"</f>
        <v>0010218</v>
      </c>
      <c r="G101">
        <v>1</v>
      </c>
      <c r="H101" t="str">
        <f>"00000001"</f>
        <v>00000001</v>
      </c>
      <c r="I101" t="s">
        <v>38</v>
      </c>
      <c r="J101"/>
      <c r="K101">
        <v>10.17</v>
      </c>
      <c r="L101">
        <v>0.0</v>
      </c>
      <c r="M101"/>
      <c r="N101"/>
      <c r="O101">
        <v>1.83</v>
      </c>
      <c r="P101">
        <v>0.0</v>
      </c>
      <c r="Q101">
        <v>12.0</v>
      </c>
      <c r="R101"/>
      <c r="S101"/>
      <c r="T101"/>
      <c r="U101"/>
      <c r="V101"/>
      <c r="W101">
        <v>18</v>
      </c>
    </row>
    <row r="102" spans="1:23">
      <c r="A102"/>
      <c r="B102" t="s">
        <v>90</v>
      </c>
      <c r="C102" t="s">
        <v>90</v>
      </c>
      <c r="D102" t="s">
        <v>33</v>
      </c>
      <c r="E102" t="s">
        <v>34</v>
      </c>
      <c r="F102" t="str">
        <f>"0010219"</f>
        <v>0010219</v>
      </c>
      <c r="G102">
        <v>6</v>
      </c>
      <c r="H102" t="str">
        <f>"20602050506"</f>
        <v>20602050506</v>
      </c>
      <c r="I102" t="s">
        <v>92</v>
      </c>
      <c r="J102"/>
      <c r="K102">
        <v>55.93</v>
      </c>
      <c r="L102">
        <v>0.0</v>
      </c>
      <c r="M102"/>
      <c r="N102"/>
      <c r="O102">
        <v>10.07</v>
      </c>
      <c r="P102">
        <v>0.0</v>
      </c>
      <c r="Q102">
        <v>66.0</v>
      </c>
      <c r="R102"/>
      <c r="S102"/>
      <c r="T102"/>
      <c r="U102"/>
      <c r="V102"/>
      <c r="W102">
        <v>18</v>
      </c>
    </row>
    <row r="103" spans="1:23">
      <c r="A103"/>
      <c r="B103" t="s">
        <v>90</v>
      </c>
      <c r="C103" t="s">
        <v>90</v>
      </c>
      <c r="D103" t="s">
        <v>33</v>
      </c>
      <c r="E103" t="s">
        <v>34</v>
      </c>
      <c r="F103" t="str">
        <f>"0010220"</f>
        <v>0010220</v>
      </c>
      <c r="G103">
        <v>1</v>
      </c>
      <c r="H103" t="str">
        <f>"40534512"</f>
        <v>40534512</v>
      </c>
      <c r="I103" t="s">
        <v>93</v>
      </c>
      <c r="J103"/>
      <c r="K103">
        <v>41.1</v>
      </c>
      <c r="L103">
        <v>0.0</v>
      </c>
      <c r="M103"/>
      <c r="N103"/>
      <c r="O103">
        <v>7.4</v>
      </c>
      <c r="P103">
        <v>0.0</v>
      </c>
      <c r="Q103">
        <v>48.5</v>
      </c>
      <c r="R103"/>
      <c r="S103"/>
      <c r="T103"/>
      <c r="U103"/>
      <c r="V103"/>
      <c r="W103">
        <v>18</v>
      </c>
    </row>
    <row r="104" spans="1:23">
      <c r="A104"/>
      <c r="B104" t="s">
        <v>90</v>
      </c>
      <c r="C104" t="s">
        <v>90</v>
      </c>
      <c r="D104" t="s">
        <v>33</v>
      </c>
      <c r="E104" t="s">
        <v>34</v>
      </c>
      <c r="F104" t="str">
        <f>"0010221"</f>
        <v>0010221</v>
      </c>
      <c r="G104">
        <v>1</v>
      </c>
      <c r="H104" t="str">
        <f>"00000001"</f>
        <v>00000001</v>
      </c>
      <c r="I104" t="s">
        <v>38</v>
      </c>
      <c r="J104"/>
      <c r="K104">
        <v>4.24</v>
      </c>
      <c r="L104">
        <v>0.0</v>
      </c>
      <c r="M104"/>
      <c r="N104"/>
      <c r="O104">
        <v>0.76</v>
      </c>
      <c r="P104">
        <v>0.0</v>
      </c>
      <c r="Q104">
        <v>5.0</v>
      </c>
      <c r="R104"/>
      <c r="S104"/>
      <c r="T104"/>
      <c r="U104"/>
      <c r="V104"/>
      <c r="W104">
        <v>18</v>
      </c>
    </row>
    <row r="105" spans="1:23">
      <c r="A105"/>
      <c r="B105" t="s">
        <v>90</v>
      </c>
      <c r="C105" t="s">
        <v>90</v>
      </c>
      <c r="D105" t="s">
        <v>33</v>
      </c>
      <c r="E105" t="s">
        <v>34</v>
      </c>
      <c r="F105" t="str">
        <f>"0010222"</f>
        <v>0010222</v>
      </c>
      <c r="G105">
        <v>1</v>
      </c>
      <c r="H105" t="str">
        <f>"00000001"</f>
        <v>00000001</v>
      </c>
      <c r="I105" t="s">
        <v>38</v>
      </c>
      <c r="J105"/>
      <c r="K105">
        <v>25.42</v>
      </c>
      <c r="L105">
        <v>0.0</v>
      </c>
      <c r="M105"/>
      <c r="N105"/>
      <c r="O105">
        <v>4.58</v>
      </c>
      <c r="P105">
        <v>0.0</v>
      </c>
      <c r="Q105">
        <v>30.0</v>
      </c>
      <c r="R105"/>
      <c r="S105"/>
      <c r="T105"/>
      <c r="U105"/>
      <c r="V105"/>
      <c r="W105">
        <v>18</v>
      </c>
    </row>
    <row r="106" spans="1:23">
      <c r="A106"/>
      <c r="B106" t="s">
        <v>90</v>
      </c>
      <c r="C106" t="s">
        <v>90</v>
      </c>
      <c r="D106" t="s">
        <v>33</v>
      </c>
      <c r="E106" t="s">
        <v>34</v>
      </c>
      <c r="F106" t="str">
        <f>"0010223"</f>
        <v>0010223</v>
      </c>
      <c r="G106">
        <v>1</v>
      </c>
      <c r="H106" t="str">
        <f>"IELSC000"</f>
        <v>IELSC000</v>
      </c>
      <c r="I106" t="s">
        <v>94</v>
      </c>
      <c r="J106"/>
      <c r="K106">
        <v>182.2</v>
      </c>
      <c r="L106">
        <v>0.0</v>
      </c>
      <c r="M106"/>
      <c r="N106"/>
      <c r="O106">
        <v>32.8</v>
      </c>
      <c r="P106">
        <v>0.0</v>
      </c>
      <c r="Q106">
        <v>215.0</v>
      </c>
      <c r="R106"/>
      <c r="S106"/>
      <c r="T106"/>
      <c r="U106"/>
      <c r="V106"/>
      <c r="W106">
        <v>18</v>
      </c>
    </row>
    <row r="107" spans="1:23">
      <c r="A107"/>
      <c r="B107" t="s">
        <v>95</v>
      </c>
      <c r="C107" t="s">
        <v>95</v>
      </c>
      <c r="D107" t="s">
        <v>33</v>
      </c>
      <c r="E107" t="s">
        <v>34</v>
      </c>
      <c r="F107" t="str">
        <f>"0010224"</f>
        <v>0010224</v>
      </c>
      <c r="G107">
        <v>1</v>
      </c>
      <c r="H107" t="str">
        <f>"0000FANI"</f>
        <v>0000FANI</v>
      </c>
      <c r="I107" t="s">
        <v>96</v>
      </c>
      <c r="J107"/>
      <c r="K107">
        <v>3.39</v>
      </c>
      <c r="L107">
        <v>0.0</v>
      </c>
      <c r="M107"/>
      <c r="N107"/>
      <c r="O107">
        <v>0.61</v>
      </c>
      <c r="P107">
        <v>0.0</v>
      </c>
      <c r="Q107">
        <v>4.0</v>
      </c>
      <c r="R107"/>
      <c r="S107"/>
      <c r="T107"/>
      <c r="U107"/>
      <c r="V107"/>
      <c r="W107">
        <v>18</v>
      </c>
    </row>
    <row r="108" spans="1:23">
      <c r="A108"/>
      <c r="B108" t="s">
        <v>95</v>
      </c>
      <c r="C108" t="s">
        <v>95</v>
      </c>
      <c r="D108" t="s">
        <v>33</v>
      </c>
      <c r="E108" t="s">
        <v>34</v>
      </c>
      <c r="F108" t="str">
        <f>"0010225"</f>
        <v>0010225</v>
      </c>
      <c r="G108">
        <v>6</v>
      </c>
      <c r="H108" t="str">
        <f>"20146796347"</f>
        <v>20146796347</v>
      </c>
      <c r="I108" t="s">
        <v>77</v>
      </c>
      <c r="J108"/>
      <c r="K108">
        <v>13.56</v>
      </c>
      <c r="L108">
        <v>0.0</v>
      </c>
      <c r="M108"/>
      <c r="N108"/>
      <c r="O108">
        <v>2.44</v>
      </c>
      <c r="P108">
        <v>0.0</v>
      </c>
      <c r="Q108">
        <v>16.0</v>
      </c>
      <c r="R108"/>
      <c r="S108"/>
      <c r="T108"/>
      <c r="U108"/>
      <c r="V108"/>
      <c r="W108">
        <v>18</v>
      </c>
    </row>
    <row r="109" spans="1:23">
      <c r="A109"/>
      <c r="B109" t="s">
        <v>95</v>
      </c>
      <c r="C109" t="s">
        <v>95</v>
      </c>
      <c r="D109" t="s">
        <v>33</v>
      </c>
      <c r="E109" t="s">
        <v>34</v>
      </c>
      <c r="F109" t="str">
        <f>"0010226"</f>
        <v>0010226</v>
      </c>
      <c r="G109">
        <v>1</v>
      </c>
      <c r="H109" t="str">
        <f>"00000001"</f>
        <v>00000001</v>
      </c>
      <c r="I109" t="s">
        <v>38</v>
      </c>
      <c r="J109"/>
      <c r="K109">
        <v>3.39</v>
      </c>
      <c r="L109">
        <v>0.0</v>
      </c>
      <c r="M109"/>
      <c r="N109"/>
      <c r="O109">
        <v>0.61</v>
      </c>
      <c r="P109">
        <v>0.0</v>
      </c>
      <c r="Q109">
        <v>4.0</v>
      </c>
      <c r="R109"/>
      <c r="S109"/>
      <c r="T109"/>
      <c r="U109"/>
      <c r="V109"/>
      <c r="W109">
        <v>18</v>
      </c>
    </row>
    <row r="110" spans="1:23">
      <c r="A110"/>
      <c r="B110" t="s">
        <v>95</v>
      </c>
      <c r="C110" t="s">
        <v>95</v>
      </c>
      <c r="D110" t="s">
        <v>33</v>
      </c>
      <c r="E110" t="s">
        <v>34</v>
      </c>
      <c r="F110" t="str">
        <f>"0010227"</f>
        <v>0010227</v>
      </c>
      <c r="G110">
        <v>1</v>
      </c>
      <c r="H110" t="str">
        <f>"00000001"</f>
        <v>00000001</v>
      </c>
      <c r="I110" t="s">
        <v>38</v>
      </c>
      <c r="J110"/>
      <c r="K110">
        <v>22.03</v>
      </c>
      <c r="L110">
        <v>0.0</v>
      </c>
      <c r="M110"/>
      <c r="N110"/>
      <c r="O110">
        <v>3.97</v>
      </c>
      <c r="P110">
        <v>0.0</v>
      </c>
      <c r="Q110">
        <v>26.0</v>
      </c>
      <c r="R110"/>
      <c r="S110"/>
      <c r="T110"/>
      <c r="U110"/>
      <c r="V110"/>
      <c r="W110">
        <v>18</v>
      </c>
    </row>
    <row r="111" spans="1:23">
      <c r="A111"/>
      <c r="B111" t="s">
        <v>95</v>
      </c>
      <c r="C111" t="s">
        <v>95</v>
      </c>
      <c r="D111" t="s">
        <v>41</v>
      </c>
      <c r="E111" t="s">
        <v>42</v>
      </c>
      <c r="F111" t="str">
        <f>"0000854"</f>
        <v>0000854</v>
      </c>
      <c r="G111">
        <v>6</v>
      </c>
      <c r="H111" t="str">
        <f>"20495670733"</f>
        <v>20495670733</v>
      </c>
      <c r="I111" t="s">
        <v>97</v>
      </c>
      <c r="J111"/>
      <c r="K111">
        <v>381.36</v>
      </c>
      <c r="L111">
        <v>0.0</v>
      </c>
      <c r="M111"/>
      <c r="N111"/>
      <c r="O111">
        <v>68.64</v>
      </c>
      <c r="P111">
        <v>0.0</v>
      </c>
      <c r="Q111">
        <v>450.0</v>
      </c>
      <c r="R111"/>
      <c r="S111"/>
      <c r="T111"/>
      <c r="U111"/>
      <c r="V111"/>
      <c r="W111">
        <v>18</v>
      </c>
    </row>
    <row r="112" spans="1:23">
      <c r="A112"/>
      <c r="B112" t="s">
        <v>95</v>
      </c>
      <c r="C112" t="s">
        <v>95</v>
      </c>
      <c r="D112" t="s">
        <v>41</v>
      </c>
      <c r="E112" t="s">
        <v>42</v>
      </c>
      <c r="F112" t="str">
        <f>"0000855"</f>
        <v>0000855</v>
      </c>
      <c r="G112">
        <v>6</v>
      </c>
      <c r="H112" t="str">
        <f>"20495670733"</f>
        <v>20495670733</v>
      </c>
      <c r="I112" t="s">
        <v>97</v>
      </c>
      <c r="J112"/>
      <c r="K112">
        <v>457.63</v>
      </c>
      <c r="L112">
        <v>0.0</v>
      </c>
      <c r="M112"/>
      <c r="N112"/>
      <c r="O112">
        <v>82.37</v>
      </c>
      <c r="P112">
        <v>0.0</v>
      </c>
      <c r="Q112">
        <v>540.0</v>
      </c>
      <c r="R112"/>
      <c r="S112"/>
      <c r="T112"/>
      <c r="U112"/>
      <c r="V112"/>
      <c r="W112">
        <v>18</v>
      </c>
    </row>
    <row r="113" spans="1:23">
      <c r="A113"/>
      <c r="B113" t="s">
        <v>95</v>
      </c>
      <c r="C113" t="s">
        <v>95</v>
      </c>
      <c r="D113" t="s">
        <v>33</v>
      </c>
      <c r="E113" t="s">
        <v>34</v>
      </c>
      <c r="F113" t="str">
        <f>"0010228"</f>
        <v>0010228</v>
      </c>
      <c r="G113">
        <v>1</v>
      </c>
      <c r="H113" t="str">
        <f>"27578860"</f>
        <v>27578860</v>
      </c>
      <c r="I113" t="s">
        <v>98</v>
      </c>
      <c r="J113"/>
      <c r="K113">
        <v>43.22</v>
      </c>
      <c r="L113">
        <v>0.0</v>
      </c>
      <c r="M113"/>
      <c r="N113"/>
      <c r="O113">
        <v>7.78</v>
      </c>
      <c r="P113">
        <v>0.0</v>
      </c>
      <c r="Q113">
        <v>51.0</v>
      </c>
      <c r="R113"/>
      <c r="S113"/>
      <c r="T113"/>
      <c r="U113"/>
      <c r="V113"/>
      <c r="W113">
        <v>18</v>
      </c>
    </row>
    <row r="114" spans="1:23">
      <c r="A114"/>
      <c r="B114" t="s">
        <v>95</v>
      </c>
      <c r="C114" t="s">
        <v>95</v>
      </c>
      <c r="D114" t="s">
        <v>33</v>
      </c>
      <c r="E114" t="s">
        <v>34</v>
      </c>
      <c r="F114" t="str">
        <f>"0010229"</f>
        <v>0010229</v>
      </c>
      <c r="G114">
        <v>6</v>
      </c>
      <c r="H114" t="str">
        <f>"20602050506"</f>
        <v>20602050506</v>
      </c>
      <c r="I114" t="s">
        <v>92</v>
      </c>
      <c r="J114"/>
      <c r="K114">
        <v>8.47</v>
      </c>
      <c r="L114">
        <v>0.0</v>
      </c>
      <c r="M114"/>
      <c r="N114"/>
      <c r="O114">
        <v>1.53</v>
      </c>
      <c r="P114">
        <v>0.0</v>
      </c>
      <c r="Q114">
        <v>10.0</v>
      </c>
      <c r="R114"/>
      <c r="S114"/>
      <c r="T114"/>
      <c r="U114"/>
      <c r="V114"/>
      <c r="W114">
        <v>18</v>
      </c>
    </row>
    <row r="115" spans="1:23">
      <c r="A115"/>
      <c r="B115" t="s">
        <v>99</v>
      </c>
      <c r="C115" t="s">
        <v>99</v>
      </c>
      <c r="D115" t="s">
        <v>33</v>
      </c>
      <c r="E115" t="s">
        <v>34</v>
      </c>
      <c r="F115" t="str">
        <f>"0010230"</f>
        <v>0010230</v>
      </c>
      <c r="G115">
        <v>1</v>
      </c>
      <c r="H115" t="str">
        <f>"70658712"</f>
        <v>70658712</v>
      </c>
      <c r="I115" t="s">
        <v>53</v>
      </c>
      <c r="J115"/>
      <c r="K115">
        <v>33.05</v>
      </c>
      <c r="L115">
        <v>0.0</v>
      </c>
      <c r="M115"/>
      <c r="N115"/>
      <c r="O115">
        <v>5.95</v>
      </c>
      <c r="P115">
        <v>0.0</v>
      </c>
      <c r="Q115">
        <v>39.0</v>
      </c>
      <c r="R115"/>
      <c r="S115"/>
      <c r="T115"/>
      <c r="U115"/>
      <c r="V115"/>
      <c r="W115">
        <v>18</v>
      </c>
    </row>
    <row r="116" spans="1:23">
      <c r="A116"/>
      <c r="B116" t="s">
        <v>99</v>
      </c>
      <c r="C116" t="s">
        <v>99</v>
      </c>
      <c r="D116" t="s">
        <v>33</v>
      </c>
      <c r="E116" t="s">
        <v>34</v>
      </c>
      <c r="F116" t="str">
        <f>"0010231"</f>
        <v>0010231</v>
      </c>
      <c r="G116">
        <v>1</v>
      </c>
      <c r="H116" t="str">
        <f>"70658712"</f>
        <v>70658712</v>
      </c>
      <c r="I116" t="s">
        <v>53</v>
      </c>
      <c r="J116"/>
      <c r="K116">
        <v>27.12</v>
      </c>
      <c r="L116">
        <v>0.0</v>
      </c>
      <c r="M116"/>
      <c r="N116"/>
      <c r="O116">
        <v>4.88</v>
      </c>
      <c r="P116">
        <v>0.0</v>
      </c>
      <c r="Q116">
        <v>32.0</v>
      </c>
      <c r="R116"/>
      <c r="S116"/>
      <c r="T116"/>
      <c r="U116"/>
      <c r="V116"/>
      <c r="W116">
        <v>18</v>
      </c>
    </row>
    <row r="117" spans="1:23">
      <c r="A117"/>
      <c r="B117" t="s">
        <v>99</v>
      </c>
      <c r="C117" t="s">
        <v>99</v>
      </c>
      <c r="D117" t="s">
        <v>33</v>
      </c>
      <c r="E117" t="s">
        <v>34</v>
      </c>
      <c r="F117" t="str">
        <f>"0010232"</f>
        <v>0010232</v>
      </c>
      <c r="G117">
        <v>1</v>
      </c>
      <c r="H117" t="str">
        <f>"00000001"</f>
        <v>00000001</v>
      </c>
      <c r="I117" t="s">
        <v>38</v>
      </c>
      <c r="J117"/>
      <c r="K117">
        <v>4.24</v>
      </c>
      <c r="L117">
        <v>0.0</v>
      </c>
      <c r="M117"/>
      <c r="N117"/>
      <c r="O117">
        <v>0.76</v>
      </c>
      <c r="P117">
        <v>0.0</v>
      </c>
      <c r="Q117">
        <v>5.0</v>
      </c>
      <c r="R117"/>
      <c r="S117"/>
      <c r="T117"/>
      <c r="U117"/>
      <c r="V117"/>
      <c r="W117">
        <v>18</v>
      </c>
    </row>
    <row r="118" spans="1:23">
      <c r="A118"/>
      <c r="B118" t="s">
        <v>99</v>
      </c>
      <c r="C118" t="s">
        <v>99</v>
      </c>
      <c r="D118" t="s">
        <v>33</v>
      </c>
      <c r="E118" t="s">
        <v>34</v>
      </c>
      <c r="F118" t="str">
        <f>"0010233"</f>
        <v>0010233</v>
      </c>
      <c r="G118">
        <v>1</v>
      </c>
      <c r="H118" t="str">
        <f>"70658712"</f>
        <v>70658712</v>
      </c>
      <c r="I118" t="s">
        <v>53</v>
      </c>
      <c r="J118"/>
      <c r="K118">
        <v>13.56</v>
      </c>
      <c r="L118">
        <v>0.0</v>
      </c>
      <c r="M118"/>
      <c r="N118"/>
      <c r="O118">
        <v>2.44</v>
      </c>
      <c r="P118">
        <v>0.0</v>
      </c>
      <c r="Q118">
        <v>16.0</v>
      </c>
      <c r="R118"/>
      <c r="S118"/>
      <c r="T118"/>
      <c r="U118"/>
      <c r="V118"/>
      <c r="W118">
        <v>18</v>
      </c>
    </row>
    <row r="119" spans="1:23">
      <c r="A119"/>
      <c r="B119" t="s">
        <v>99</v>
      </c>
      <c r="C119" t="s">
        <v>99</v>
      </c>
      <c r="D119" t="s">
        <v>41</v>
      </c>
      <c r="E119" t="s">
        <v>42</v>
      </c>
      <c r="F119" t="str">
        <f>"0000856"</f>
        <v>0000856</v>
      </c>
      <c r="G119">
        <v>6</v>
      </c>
      <c r="H119" t="str">
        <f>"20529681438"</f>
        <v>20529681438</v>
      </c>
      <c r="I119" t="s">
        <v>56</v>
      </c>
      <c r="J119"/>
      <c r="K119">
        <v>25.42</v>
      </c>
      <c r="L119">
        <v>0.0</v>
      </c>
      <c r="M119"/>
      <c r="N119"/>
      <c r="O119">
        <v>4.58</v>
      </c>
      <c r="P119">
        <v>0.0</v>
      </c>
      <c r="Q119">
        <v>30.0</v>
      </c>
      <c r="R119"/>
      <c r="S119"/>
      <c r="T119"/>
      <c r="U119"/>
      <c r="V119"/>
      <c r="W119">
        <v>18</v>
      </c>
    </row>
    <row r="120" spans="1:23">
      <c r="A120"/>
      <c r="B120" t="s">
        <v>99</v>
      </c>
      <c r="C120" t="s">
        <v>99</v>
      </c>
      <c r="D120" t="s">
        <v>41</v>
      </c>
      <c r="E120" t="s">
        <v>42</v>
      </c>
      <c r="F120" t="str">
        <f>"0000857"</f>
        <v>0000857</v>
      </c>
      <c r="G120">
        <v>6</v>
      </c>
      <c r="H120" t="str">
        <f>"20496115440"</f>
        <v>20496115440</v>
      </c>
      <c r="I120" t="s">
        <v>68</v>
      </c>
      <c r="J120"/>
      <c r="K120">
        <v>10.17</v>
      </c>
      <c r="L120">
        <v>0.0</v>
      </c>
      <c r="M120"/>
      <c r="N120"/>
      <c r="O120">
        <v>1.83</v>
      </c>
      <c r="P120">
        <v>0.0</v>
      </c>
      <c r="Q120">
        <v>12.0</v>
      </c>
      <c r="R120"/>
      <c r="S120"/>
      <c r="T120"/>
      <c r="U120"/>
      <c r="V120"/>
      <c r="W120">
        <v>18</v>
      </c>
    </row>
    <row r="121" spans="1:23">
      <c r="A121"/>
      <c r="B121" t="s">
        <v>99</v>
      </c>
      <c r="C121" t="s">
        <v>99</v>
      </c>
      <c r="D121" t="s">
        <v>33</v>
      </c>
      <c r="E121" t="s">
        <v>34</v>
      </c>
      <c r="F121" t="str">
        <f>"0010234"</f>
        <v>0010234</v>
      </c>
      <c r="G121">
        <v>6</v>
      </c>
      <c r="H121" t="str">
        <f>"20231560247"</f>
        <v>20231560247</v>
      </c>
      <c r="I121" t="s">
        <v>100</v>
      </c>
      <c r="J121"/>
      <c r="K121">
        <v>42.37</v>
      </c>
      <c r="L121">
        <v>0.0</v>
      </c>
      <c r="M121"/>
      <c r="N121"/>
      <c r="O121">
        <v>7.63</v>
      </c>
      <c r="P121">
        <v>0.0</v>
      </c>
      <c r="Q121">
        <v>50.0</v>
      </c>
      <c r="R121"/>
      <c r="S121"/>
      <c r="T121"/>
      <c r="U121"/>
      <c r="V121"/>
      <c r="W121">
        <v>18</v>
      </c>
    </row>
    <row r="122" spans="1:23">
      <c r="A122"/>
      <c r="B122" t="s">
        <v>99</v>
      </c>
      <c r="C122" t="s">
        <v>99</v>
      </c>
      <c r="D122" t="s">
        <v>33</v>
      </c>
      <c r="E122" t="s">
        <v>34</v>
      </c>
      <c r="F122" t="str">
        <f>"0010235"</f>
        <v>0010235</v>
      </c>
      <c r="G122">
        <v>1</v>
      </c>
      <c r="H122" t="str">
        <f>"00000001"</f>
        <v>00000001</v>
      </c>
      <c r="I122" t="s">
        <v>38</v>
      </c>
      <c r="J122"/>
      <c r="K122">
        <v>3.39</v>
      </c>
      <c r="L122">
        <v>0.0</v>
      </c>
      <c r="M122"/>
      <c r="N122"/>
      <c r="O122">
        <v>0.61</v>
      </c>
      <c r="P122">
        <v>0.0</v>
      </c>
      <c r="Q122">
        <v>4.0</v>
      </c>
      <c r="R122"/>
      <c r="S122"/>
      <c r="T122"/>
      <c r="U122"/>
      <c r="V122"/>
      <c r="W122">
        <v>18</v>
      </c>
    </row>
    <row r="123" spans="1:23">
      <c r="A123"/>
      <c r="B123" t="s">
        <v>99</v>
      </c>
      <c r="C123" t="s">
        <v>99</v>
      </c>
      <c r="D123" t="s">
        <v>33</v>
      </c>
      <c r="E123" t="s">
        <v>34</v>
      </c>
      <c r="F123" t="str">
        <f>"0010236"</f>
        <v>0010236</v>
      </c>
      <c r="G123">
        <v>1</v>
      </c>
      <c r="H123" t="str">
        <f>"00000001"</f>
        <v>00000001</v>
      </c>
      <c r="I123" t="s">
        <v>38</v>
      </c>
      <c r="J123"/>
      <c r="K123">
        <v>4.24</v>
      </c>
      <c r="L123">
        <v>0.0</v>
      </c>
      <c r="M123"/>
      <c r="N123"/>
      <c r="O123">
        <v>0.76</v>
      </c>
      <c r="P123">
        <v>0.0</v>
      </c>
      <c r="Q123">
        <v>5.0</v>
      </c>
      <c r="R123"/>
      <c r="S123"/>
      <c r="T123"/>
      <c r="U123"/>
      <c r="V123"/>
      <c r="W123">
        <v>18</v>
      </c>
    </row>
    <row r="124" spans="1:23">
      <c r="A124"/>
      <c r="B124" t="s">
        <v>99</v>
      </c>
      <c r="C124" t="s">
        <v>99</v>
      </c>
      <c r="D124" t="s">
        <v>33</v>
      </c>
      <c r="E124" t="s">
        <v>34</v>
      </c>
      <c r="F124" t="str">
        <f>"0010237"</f>
        <v>0010237</v>
      </c>
      <c r="G124">
        <v>1</v>
      </c>
      <c r="H124" t="str">
        <f>"00000001"</f>
        <v>00000001</v>
      </c>
      <c r="I124" t="s">
        <v>38</v>
      </c>
      <c r="J124"/>
      <c r="K124">
        <v>8.47</v>
      </c>
      <c r="L124">
        <v>0.0</v>
      </c>
      <c r="M124"/>
      <c r="N124"/>
      <c r="O124">
        <v>1.53</v>
      </c>
      <c r="P124">
        <v>0.0</v>
      </c>
      <c r="Q124">
        <v>10.0</v>
      </c>
      <c r="R124"/>
      <c r="S124"/>
      <c r="T124"/>
      <c r="U124"/>
      <c r="V124"/>
      <c r="W124">
        <v>18</v>
      </c>
    </row>
    <row r="125" spans="1:23">
      <c r="A125"/>
      <c r="B125" t="s">
        <v>99</v>
      </c>
      <c r="C125" t="s">
        <v>99</v>
      </c>
      <c r="D125" t="s">
        <v>33</v>
      </c>
      <c r="E125" t="s">
        <v>34</v>
      </c>
      <c r="F125" t="str">
        <f>"0010238"</f>
        <v>0010238</v>
      </c>
      <c r="G125">
        <v>1</v>
      </c>
      <c r="H125" t="str">
        <f>"00000001"</f>
        <v>00000001</v>
      </c>
      <c r="I125" t="s">
        <v>38</v>
      </c>
      <c r="J125"/>
      <c r="K125">
        <v>10.17</v>
      </c>
      <c r="L125">
        <v>0.0</v>
      </c>
      <c r="M125"/>
      <c r="N125"/>
      <c r="O125">
        <v>1.83</v>
      </c>
      <c r="P125">
        <v>0.0</v>
      </c>
      <c r="Q125">
        <v>12.0</v>
      </c>
      <c r="R125"/>
      <c r="S125"/>
      <c r="T125"/>
      <c r="U125"/>
      <c r="V125"/>
      <c r="W125">
        <v>18</v>
      </c>
    </row>
    <row r="126" spans="1:23">
      <c r="A126"/>
      <c r="B126" t="s">
        <v>101</v>
      </c>
      <c r="C126" t="s">
        <v>101</v>
      </c>
      <c r="D126" t="s">
        <v>41</v>
      </c>
      <c r="E126" t="s">
        <v>42</v>
      </c>
      <c r="F126" t="str">
        <f>"0000858"</f>
        <v>0000858</v>
      </c>
      <c r="G126">
        <v>6</v>
      </c>
      <c r="H126" t="str">
        <f>"20606259094"</f>
        <v>20606259094</v>
      </c>
      <c r="I126" t="s">
        <v>102</v>
      </c>
      <c r="J126"/>
      <c r="K126">
        <v>17.8</v>
      </c>
      <c r="L126">
        <v>0.0</v>
      </c>
      <c r="M126"/>
      <c r="N126"/>
      <c r="O126">
        <v>3.2</v>
      </c>
      <c r="P126">
        <v>0.0</v>
      </c>
      <c r="Q126">
        <v>21.0</v>
      </c>
      <c r="R126"/>
      <c r="S126"/>
      <c r="T126"/>
      <c r="U126"/>
      <c r="V126"/>
      <c r="W126">
        <v>18</v>
      </c>
    </row>
    <row r="127" spans="1:23">
      <c r="A127"/>
      <c r="B127" t="s">
        <v>101</v>
      </c>
      <c r="C127" t="s">
        <v>101</v>
      </c>
      <c r="D127" t="s">
        <v>33</v>
      </c>
      <c r="E127" t="s">
        <v>34</v>
      </c>
      <c r="F127" t="str">
        <f>"0010239"</f>
        <v>0010239</v>
      </c>
      <c r="G127">
        <v>1</v>
      </c>
      <c r="H127" t="str">
        <f>"0000LIZB"</f>
        <v>0000LIZB</v>
      </c>
      <c r="I127" t="s">
        <v>103</v>
      </c>
      <c r="J127"/>
      <c r="K127">
        <v>21.19</v>
      </c>
      <c r="L127">
        <v>0.0</v>
      </c>
      <c r="M127"/>
      <c r="N127"/>
      <c r="O127">
        <v>3.81</v>
      </c>
      <c r="P127">
        <v>0.0</v>
      </c>
      <c r="Q127">
        <v>25.0</v>
      </c>
      <c r="R127"/>
      <c r="S127"/>
      <c r="T127"/>
      <c r="U127"/>
      <c r="V127"/>
      <c r="W127">
        <v>18</v>
      </c>
    </row>
    <row r="128" spans="1:23">
      <c r="A128"/>
      <c r="B128" t="s">
        <v>101</v>
      </c>
      <c r="C128" t="s">
        <v>101</v>
      </c>
      <c r="D128" t="s">
        <v>33</v>
      </c>
      <c r="E128" t="s">
        <v>34</v>
      </c>
      <c r="F128" t="str">
        <f>"0010240"</f>
        <v>0010240</v>
      </c>
      <c r="G128">
        <v>1</v>
      </c>
      <c r="H128" t="str">
        <f>"FTV00000"</f>
        <v>FTV00000</v>
      </c>
      <c r="I128" t="s">
        <v>104</v>
      </c>
      <c r="J128"/>
      <c r="K128">
        <v>5.08</v>
      </c>
      <c r="L128">
        <v>0.0</v>
      </c>
      <c r="M128"/>
      <c r="N128"/>
      <c r="O128">
        <v>0.92</v>
      </c>
      <c r="P128">
        <v>0.0</v>
      </c>
      <c r="Q128">
        <v>6.0</v>
      </c>
      <c r="R128"/>
      <c r="S128"/>
      <c r="T128"/>
      <c r="U128"/>
      <c r="V128"/>
      <c r="W128">
        <v>18</v>
      </c>
    </row>
    <row r="129" spans="1:23">
      <c r="A129"/>
      <c r="B129" t="s">
        <v>101</v>
      </c>
      <c r="C129" t="s">
        <v>101</v>
      </c>
      <c r="D129" t="s">
        <v>41</v>
      </c>
      <c r="E129" t="s">
        <v>42</v>
      </c>
      <c r="F129" t="str">
        <f>"0000859"</f>
        <v>0000859</v>
      </c>
      <c r="G129">
        <v>6</v>
      </c>
      <c r="H129" t="str">
        <f>"20529305967"</f>
        <v>20529305967</v>
      </c>
      <c r="I129" t="s">
        <v>75</v>
      </c>
      <c r="J129"/>
      <c r="K129">
        <v>6.36</v>
      </c>
      <c r="L129">
        <v>0.0</v>
      </c>
      <c r="M129"/>
      <c r="N129"/>
      <c r="O129">
        <v>1.14</v>
      </c>
      <c r="P129">
        <v>0.0</v>
      </c>
      <c r="Q129">
        <v>7.5</v>
      </c>
      <c r="R129"/>
      <c r="S129"/>
      <c r="T129"/>
      <c r="U129"/>
      <c r="V129"/>
      <c r="W129">
        <v>18</v>
      </c>
    </row>
    <row r="130" spans="1:23">
      <c r="A130"/>
      <c r="B130" t="s">
        <v>101</v>
      </c>
      <c r="C130" t="s">
        <v>101</v>
      </c>
      <c r="D130" t="s">
        <v>33</v>
      </c>
      <c r="E130" t="s">
        <v>34</v>
      </c>
      <c r="F130" t="str">
        <f>"0010241"</f>
        <v>0010241</v>
      </c>
      <c r="G130">
        <v>1</v>
      </c>
      <c r="H130" t="str">
        <f>"00000001"</f>
        <v>00000001</v>
      </c>
      <c r="I130" t="s">
        <v>38</v>
      </c>
      <c r="J130"/>
      <c r="K130">
        <v>6.36</v>
      </c>
      <c r="L130">
        <v>0.0</v>
      </c>
      <c r="M130"/>
      <c r="N130"/>
      <c r="O130">
        <v>1.14</v>
      </c>
      <c r="P130">
        <v>0.0</v>
      </c>
      <c r="Q130">
        <v>7.5</v>
      </c>
      <c r="R130"/>
      <c r="S130"/>
      <c r="T130"/>
      <c r="U130"/>
      <c r="V130"/>
      <c r="W130">
        <v>18</v>
      </c>
    </row>
    <row r="131" spans="1:23">
      <c r="A131"/>
      <c r="B131" t="s">
        <v>101</v>
      </c>
      <c r="C131" t="s">
        <v>101</v>
      </c>
      <c r="D131" t="s">
        <v>33</v>
      </c>
      <c r="E131" t="s">
        <v>34</v>
      </c>
      <c r="F131" t="str">
        <f>"0010242"</f>
        <v>0010242</v>
      </c>
      <c r="G131">
        <v>1</v>
      </c>
      <c r="H131" t="str">
        <f>"00000001"</f>
        <v>00000001</v>
      </c>
      <c r="I131" t="s">
        <v>38</v>
      </c>
      <c r="J131"/>
      <c r="K131">
        <v>16.95</v>
      </c>
      <c r="L131">
        <v>0.0</v>
      </c>
      <c r="M131"/>
      <c r="N131"/>
      <c r="O131">
        <v>3.05</v>
      </c>
      <c r="P131">
        <v>0.0</v>
      </c>
      <c r="Q131">
        <v>20.0</v>
      </c>
      <c r="R131"/>
      <c r="S131"/>
      <c r="T131"/>
      <c r="U131"/>
      <c r="V131"/>
      <c r="W131">
        <v>18</v>
      </c>
    </row>
    <row r="132" spans="1:23">
      <c r="A132"/>
      <c r="B132" t="s">
        <v>101</v>
      </c>
      <c r="C132" t="s">
        <v>101</v>
      </c>
      <c r="D132" t="s">
        <v>33</v>
      </c>
      <c r="E132" t="s">
        <v>34</v>
      </c>
      <c r="F132" t="str">
        <f>"0010243"</f>
        <v>0010243</v>
      </c>
      <c r="G132">
        <v>1</v>
      </c>
      <c r="H132" t="str">
        <f>"00000001"</f>
        <v>00000001</v>
      </c>
      <c r="I132" t="s">
        <v>38</v>
      </c>
      <c r="J132"/>
      <c r="K132">
        <v>4.24</v>
      </c>
      <c r="L132">
        <v>0.0</v>
      </c>
      <c r="M132"/>
      <c r="N132"/>
      <c r="O132">
        <v>0.76</v>
      </c>
      <c r="P132">
        <v>0.0</v>
      </c>
      <c r="Q132">
        <v>5.0</v>
      </c>
      <c r="R132"/>
      <c r="S132"/>
      <c r="T132"/>
      <c r="U132"/>
      <c r="V132"/>
      <c r="W132">
        <v>18</v>
      </c>
    </row>
    <row r="133" spans="1:23">
      <c r="A133"/>
      <c r="B133" t="s">
        <v>101</v>
      </c>
      <c r="C133" t="s">
        <v>101</v>
      </c>
      <c r="D133" t="s">
        <v>33</v>
      </c>
      <c r="E133" t="s">
        <v>34</v>
      </c>
      <c r="F133" t="str">
        <f>"0010244"</f>
        <v>0010244</v>
      </c>
      <c r="G133">
        <v>1</v>
      </c>
      <c r="H133" t="str">
        <f>"00000001"</f>
        <v>00000001</v>
      </c>
      <c r="I133" t="s">
        <v>38</v>
      </c>
      <c r="J133"/>
      <c r="K133">
        <v>2.54</v>
      </c>
      <c r="L133">
        <v>0.0</v>
      </c>
      <c r="M133"/>
      <c r="N133"/>
      <c r="O133">
        <v>0.46</v>
      </c>
      <c r="P133">
        <v>0.0</v>
      </c>
      <c r="Q133">
        <v>3.0</v>
      </c>
      <c r="R133"/>
      <c r="S133"/>
      <c r="T133"/>
      <c r="U133"/>
      <c r="V133"/>
      <c r="W133">
        <v>18</v>
      </c>
    </row>
    <row r="134" spans="1:23">
      <c r="A134"/>
      <c r="B134" t="s">
        <v>101</v>
      </c>
      <c r="C134" t="s">
        <v>101</v>
      </c>
      <c r="D134" t="s">
        <v>33</v>
      </c>
      <c r="E134" t="s">
        <v>34</v>
      </c>
      <c r="F134" t="str">
        <f>"0010245"</f>
        <v>0010245</v>
      </c>
      <c r="G134">
        <v>1</v>
      </c>
      <c r="H134" t="str">
        <f>"00000001"</f>
        <v>00000001</v>
      </c>
      <c r="I134" t="s">
        <v>38</v>
      </c>
      <c r="J134"/>
      <c r="K134">
        <v>12.71</v>
      </c>
      <c r="L134">
        <v>0.0</v>
      </c>
      <c r="M134"/>
      <c r="N134"/>
      <c r="O134">
        <v>2.29</v>
      </c>
      <c r="P134">
        <v>0.0</v>
      </c>
      <c r="Q134">
        <v>15.0</v>
      </c>
      <c r="R134"/>
      <c r="S134"/>
      <c r="T134"/>
      <c r="U134"/>
      <c r="V134"/>
      <c r="W134">
        <v>18</v>
      </c>
    </row>
    <row r="135" spans="1:23">
      <c r="A135"/>
      <c r="B135" t="s">
        <v>101</v>
      </c>
      <c r="C135" t="s">
        <v>101</v>
      </c>
      <c r="D135" t="s">
        <v>33</v>
      </c>
      <c r="E135" t="s">
        <v>34</v>
      </c>
      <c r="F135" t="str">
        <f>"0010246"</f>
        <v>0010246</v>
      </c>
      <c r="G135">
        <v>1</v>
      </c>
      <c r="H135" t="str">
        <f>"00000001"</f>
        <v>00000001</v>
      </c>
      <c r="I135" t="s">
        <v>38</v>
      </c>
      <c r="J135"/>
      <c r="K135">
        <v>8.47</v>
      </c>
      <c r="L135">
        <v>0.0</v>
      </c>
      <c r="M135"/>
      <c r="N135"/>
      <c r="O135">
        <v>1.53</v>
      </c>
      <c r="P135">
        <v>0.0</v>
      </c>
      <c r="Q135">
        <v>10.0</v>
      </c>
      <c r="R135"/>
      <c r="S135"/>
      <c r="T135"/>
      <c r="U135"/>
      <c r="V135"/>
      <c r="W135">
        <v>18</v>
      </c>
    </row>
    <row r="136" spans="1:23">
      <c r="A136"/>
      <c r="B136" t="s">
        <v>101</v>
      </c>
      <c r="C136" t="s">
        <v>101</v>
      </c>
      <c r="D136" t="s">
        <v>33</v>
      </c>
      <c r="E136" t="s">
        <v>34</v>
      </c>
      <c r="F136" t="str">
        <f>"0010247"</f>
        <v>0010247</v>
      </c>
      <c r="G136">
        <v>1</v>
      </c>
      <c r="H136" t="str">
        <f>"00000001"</f>
        <v>00000001</v>
      </c>
      <c r="I136" t="s">
        <v>38</v>
      </c>
      <c r="J136"/>
      <c r="K136">
        <v>4.24</v>
      </c>
      <c r="L136">
        <v>0.0</v>
      </c>
      <c r="M136"/>
      <c r="N136"/>
      <c r="O136">
        <v>0.76</v>
      </c>
      <c r="P136">
        <v>0.0</v>
      </c>
      <c r="Q136">
        <v>5.0</v>
      </c>
      <c r="R136"/>
      <c r="S136"/>
      <c r="T136"/>
      <c r="U136"/>
      <c r="V136"/>
      <c r="W136">
        <v>18</v>
      </c>
    </row>
    <row r="137" spans="1:23">
      <c r="A137"/>
      <c r="B137" t="s">
        <v>101</v>
      </c>
      <c r="C137" t="s">
        <v>101</v>
      </c>
      <c r="D137" t="s">
        <v>33</v>
      </c>
      <c r="E137" t="s">
        <v>34</v>
      </c>
      <c r="F137" t="str">
        <f>"0010248"</f>
        <v>0010248</v>
      </c>
      <c r="G137">
        <v>1</v>
      </c>
      <c r="H137" t="str">
        <f>"00000001"</f>
        <v>00000001</v>
      </c>
      <c r="I137" t="s">
        <v>38</v>
      </c>
      <c r="J137"/>
      <c r="K137">
        <v>4.24</v>
      </c>
      <c r="L137">
        <v>0.0</v>
      </c>
      <c r="M137"/>
      <c r="N137"/>
      <c r="O137">
        <v>0.76</v>
      </c>
      <c r="P137">
        <v>0.0</v>
      </c>
      <c r="Q137">
        <v>5.0</v>
      </c>
      <c r="R137"/>
      <c r="S137"/>
      <c r="T137"/>
      <c r="U137"/>
      <c r="V137"/>
      <c r="W137">
        <v>18</v>
      </c>
    </row>
    <row r="138" spans="1:23">
      <c r="A138"/>
      <c r="B138" t="s">
        <v>101</v>
      </c>
      <c r="C138" t="s">
        <v>101</v>
      </c>
      <c r="D138" t="s">
        <v>33</v>
      </c>
      <c r="E138" t="s">
        <v>34</v>
      </c>
      <c r="F138" t="str">
        <f>"0010249"</f>
        <v>0010249</v>
      </c>
      <c r="G138">
        <v>1</v>
      </c>
      <c r="H138" t="str">
        <f>"00000001"</f>
        <v>00000001</v>
      </c>
      <c r="I138" t="s">
        <v>38</v>
      </c>
      <c r="J138"/>
      <c r="K138">
        <v>21.19</v>
      </c>
      <c r="L138">
        <v>0.0</v>
      </c>
      <c r="M138"/>
      <c r="N138"/>
      <c r="O138">
        <v>3.81</v>
      </c>
      <c r="P138">
        <v>0.0</v>
      </c>
      <c r="Q138">
        <v>25.0</v>
      </c>
      <c r="R138"/>
      <c r="S138"/>
      <c r="T138"/>
      <c r="U138"/>
      <c r="V138"/>
      <c r="W138">
        <v>18</v>
      </c>
    </row>
    <row r="139" spans="1:23">
      <c r="A139"/>
      <c r="B139" t="s">
        <v>101</v>
      </c>
      <c r="C139" t="s">
        <v>101</v>
      </c>
      <c r="D139" t="s">
        <v>33</v>
      </c>
      <c r="E139" t="s">
        <v>34</v>
      </c>
      <c r="F139" t="str">
        <f>"0010250"</f>
        <v>0010250</v>
      </c>
      <c r="G139">
        <v>1</v>
      </c>
      <c r="H139" t="str">
        <f>"00000001"</f>
        <v>00000001</v>
      </c>
      <c r="I139" t="s">
        <v>38</v>
      </c>
      <c r="J139"/>
      <c r="K139">
        <v>13.98</v>
      </c>
      <c r="L139">
        <v>0.0</v>
      </c>
      <c r="M139"/>
      <c r="N139"/>
      <c r="O139">
        <v>2.52</v>
      </c>
      <c r="P139">
        <v>0.0</v>
      </c>
      <c r="Q139">
        <v>16.5</v>
      </c>
      <c r="R139"/>
      <c r="S139"/>
      <c r="T139"/>
      <c r="U139"/>
      <c r="V139"/>
      <c r="W139">
        <v>18</v>
      </c>
    </row>
    <row r="140" spans="1:23">
      <c r="A140"/>
      <c r="B140" t="s">
        <v>101</v>
      </c>
      <c r="C140" t="s">
        <v>101</v>
      </c>
      <c r="D140" t="s">
        <v>33</v>
      </c>
      <c r="E140" t="s">
        <v>34</v>
      </c>
      <c r="F140" t="str">
        <f>"0010251"</f>
        <v>0010251</v>
      </c>
      <c r="G140">
        <v>1</v>
      </c>
      <c r="H140" t="str">
        <f>"00000001"</f>
        <v>00000001</v>
      </c>
      <c r="I140" t="s">
        <v>38</v>
      </c>
      <c r="J140"/>
      <c r="K140">
        <v>11.86</v>
      </c>
      <c r="L140">
        <v>0.0</v>
      </c>
      <c r="M140"/>
      <c r="N140"/>
      <c r="O140">
        <v>2.14</v>
      </c>
      <c r="P140">
        <v>0.0</v>
      </c>
      <c r="Q140">
        <v>14.0</v>
      </c>
      <c r="R140"/>
      <c r="S140"/>
      <c r="T140"/>
      <c r="U140"/>
      <c r="V140"/>
      <c r="W140">
        <v>18</v>
      </c>
    </row>
    <row r="141" spans="1:23">
      <c r="A141"/>
      <c r="B141" t="s">
        <v>101</v>
      </c>
      <c r="C141" t="s">
        <v>101</v>
      </c>
      <c r="D141" t="s">
        <v>33</v>
      </c>
      <c r="E141" t="s">
        <v>34</v>
      </c>
      <c r="F141" t="str">
        <f>"0010252"</f>
        <v>0010252</v>
      </c>
      <c r="G141">
        <v>1</v>
      </c>
      <c r="H141" t="str">
        <f>"00000001"</f>
        <v>00000001</v>
      </c>
      <c r="I141" t="s">
        <v>38</v>
      </c>
      <c r="J141"/>
      <c r="K141">
        <v>5.93</v>
      </c>
      <c r="L141">
        <v>0.0</v>
      </c>
      <c r="M141"/>
      <c r="N141"/>
      <c r="O141">
        <v>1.07</v>
      </c>
      <c r="P141">
        <v>0.0</v>
      </c>
      <c r="Q141">
        <v>7.0</v>
      </c>
      <c r="R141"/>
      <c r="S141"/>
      <c r="T141"/>
      <c r="U141"/>
      <c r="V141"/>
      <c r="W141">
        <v>18</v>
      </c>
    </row>
    <row r="142" spans="1:23">
      <c r="A142"/>
      <c r="B142" t="s">
        <v>101</v>
      </c>
      <c r="C142" t="s">
        <v>101</v>
      </c>
      <c r="D142" t="s">
        <v>33</v>
      </c>
      <c r="E142" t="s">
        <v>34</v>
      </c>
      <c r="F142" t="str">
        <f>"0010253"</f>
        <v>0010253</v>
      </c>
      <c r="G142">
        <v>1</v>
      </c>
      <c r="H142" t="str">
        <f>"00000001"</f>
        <v>00000001</v>
      </c>
      <c r="I142" t="s">
        <v>38</v>
      </c>
      <c r="J142"/>
      <c r="K142">
        <v>8.47</v>
      </c>
      <c r="L142">
        <v>0.0</v>
      </c>
      <c r="M142"/>
      <c r="N142"/>
      <c r="O142">
        <v>1.53</v>
      </c>
      <c r="P142">
        <v>0.0</v>
      </c>
      <c r="Q142">
        <v>10.0</v>
      </c>
      <c r="R142"/>
      <c r="S142"/>
      <c r="T142"/>
      <c r="U142"/>
      <c r="V142"/>
      <c r="W142">
        <v>18</v>
      </c>
    </row>
    <row r="143" spans="1:23">
      <c r="A143"/>
      <c r="B143" t="s">
        <v>105</v>
      </c>
      <c r="C143" t="s">
        <v>105</v>
      </c>
      <c r="D143" t="s">
        <v>33</v>
      </c>
      <c r="E143" t="s">
        <v>34</v>
      </c>
      <c r="F143" t="str">
        <f>"0010254"</f>
        <v>0010254</v>
      </c>
      <c r="G143">
        <v>1</v>
      </c>
      <c r="H143" t="str">
        <f>"71956812"</f>
        <v>71956812</v>
      </c>
      <c r="I143" t="s">
        <v>106</v>
      </c>
      <c r="J143"/>
      <c r="K143">
        <v>57.63</v>
      </c>
      <c r="L143">
        <v>0.0</v>
      </c>
      <c r="M143"/>
      <c r="N143"/>
      <c r="O143">
        <v>10.37</v>
      </c>
      <c r="P143">
        <v>0.0</v>
      </c>
      <c r="Q143">
        <v>68.0</v>
      </c>
      <c r="R143"/>
      <c r="S143"/>
      <c r="T143"/>
      <c r="U143"/>
      <c r="V143"/>
      <c r="W143">
        <v>18</v>
      </c>
    </row>
    <row r="144" spans="1:23">
      <c r="A144"/>
      <c r="B144" t="s">
        <v>105</v>
      </c>
      <c r="C144" t="s">
        <v>105</v>
      </c>
      <c r="D144" t="s">
        <v>33</v>
      </c>
      <c r="E144" t="s">
        <v>34</v>
      </c>
      <c r="F144" t="str">
        <f>"0010255"</f>
        <v>0010255</v>
      </c>
      <c r="G144">
        <v>1</v>
      </c>
      <c r="H144" t="str">
        <f>"70658712"</f>
        <v>70658712</v>
      </c>
      <c r="I144" t="s">
        <v>53</v>
      </c>
      <c r="J144"/>
      <c r="K144">
        <v>22.88</v>
      </c>
      <c r="L144">
        <v>0.0</v>
      </c>
      <c r="M144"/>
      <c r="N144"/>
      <c r="O144">
        <v>4.12</v>
      </c>
      <c r="P144">
        <v>0.0</v>
      </c>
      <c r="Q144">
        <v>27.0</v>
      </c>
      <c r="R144"/>
      <c r="S144"/>
      <c r="T144"/>
      <c r="U144"/>
      <c r="V144"/>
      <c r="W144">
        <v>18</v>
      </c>
    </row>
    <row r="145" spans="1:23">
      <c r="A145"/>
      <c r="B145" t="s">
        <v>105</v>
      </c>
      <c r="C145" t="s">
        <v>105</v>
      </c>
      <c r="D145" t="s">
        <v>33</v>
      </c>
      <c r="E145" t="s">
        <v>34</v>
      </c>
      <c r="F145" t="str">
        <f>"0010256"</f>
        <v>0010256</v>
      </c>
      <c r="G145">
        <v>1</v>
      </c>
      <c r="H145" t="str">
        <f>"00000001"</f>
        <v>00000001</v>
      </c>
      <c r="I145" t="s">
        <v>38</v>
      </c>
      <c r="J145"/>
      <c r="K145">
        <v>5.93</v>
      </c>
      <c r="L145">
        <v>0.0</v>
      </c>
      <c r="M145"/>
      <c r="N145"/>
      <c r="O145">
        <v>1.07</v>
      </c>
      <c r="P145">
        <v>0.0</v>
      </c>
      <c r="Q145">
        <v>7.0</v>
      </c>
      <c r="R145"/>
      <c r="S145"/>
      <c r="T145"/>
      <c r="U145"/>
      <c r="V145"/>
      <c r="W145">
        <v>18</v>
      </c>
    </row>
    <row r="146" spans="1:23">
      <c r="A146"/>
      <c r="B146" t="s">
        <v>105</v>
      </c>
      <c r="C146" t="s">
        <v>105</v>
      </c>
      <c r="D146" t="s">
        <v>33</v>
      </c>
      <c r="E146" t="s">
        <v>34</v>
      </c>
      <c r="F146" t="str">
        <f>"0010257"</f>
        <v>0010257</v>
      </c>
      <c r="G146">
        <v>1</v>
      </c>
      <c r="H146" t="str">
        <f>"00000001"</f>
        <v>00000001</v>
      </c>
      <c r="I146" t="s">
        <v>38</v>
      </c>
      <c r="J146"/>
      <c r="K146">
        <v>6.78</v>
      </c>
      <c r="L146">
        <v>0.0</v>
      </c>
      <c r="M146"/>
      <c r="N146"/>
      <c r="O146">
        <v>1.22</v>
      </c>
      <c r="P146">
        <v>0.0</v>
      </c>
      <c r="Q146">
        <v>8.0</v>
      </c>
      <c r="R146"/>
      <c r="S146"/>
      <c r="T146"/>
      <c r="U146"/>
      <c r="V146"/>
      <c r="W146">
        <v>18</v>
      </c>
    </row>
    <row r="147" spans="1:23">
      <c r="A147"/>
      <c r="B147" t="s">
        <v>105</v>
      </c>
      <c r="C147" t="s">
        <v>105</v>
      </c>
      <c r="D147" t="s">
        <v>33</v>
      </c>
      <c r="E147" t="s">
        <v>34</v>
      </c>
      <c r="F147" t="str">
        <f>"0010258"</f>
        <v>0010258</v>
      </c>
      <c r="G147">
        <v>1</v>
      </c>
      <c r="H147" t="str">
        <f>"00000001"</f>
        <v>00000001</v>
      </c>
      <c r="I147" t="s">
        <v>38</v>
      </c>
      <c r="J147"/>
      <c r="K147">
        <v>12.71</v>
      </c>
      <c r="L147">
        <v>0.0</v>
      </c>
      <c r="M147"/>
      <c r="N147"/>
      <c r="O147">
        <v>2.29</v>
      </c>
      <c r="P147">
        <v>0.0</v>
      </c>
      <c r="Q147">
        <v>15.0</v>
      </c>
      <c r="R147"/>
      <c r="S147"/>
      <c r="T147"/>
      <c r="U147"/>
      <c r="V147"/>
      <c r="W147">
        <v>18</v>
      </c>
    </row>
    <row r="148" spans="1:23">
      <c r="A148"/>
      <c r="B148" t="s">
        <v>105</v>
      </c>
      <c r="C148" t="s">
        <v>105</v>
      </c>
      <c r="D148" t="s">
        <v>33</v>
      </c>
      <c r="E148" t="s">
        <v>34</v>
      </c>
      <c r="F148" t="str">
        <f>"0010259"</f>
        <v>0010259</v>
      </c>
      <c r="G148">
        <v>1</v>
      </c>
      <c r="H148" t="str">
        <f>"00000001"</f>
        <v>00000001</v>
      </c>
      <c r="I148" t="s">
        <v>38</v>
      </c>
      <c r="J148"/>
      <c r="K148">
        <v>8.47</v>
      </c>
      <c r="L148">
        <v>0.0</v>
      </c>
      <c r="M148"/>
      <c r="N148"/>
      <c r="O148">
        <v>1.53</v>
      </c>
      <c r="P148">
        <v>0.0</v>
      </c>
      <c r="Q148">
        <v>10.0</v>
      </c>
      <c r="R148"/>
      <c r="S148"/>
      <c r="T148"/>
      <c r="U148"/>
      <c r="V148"/>
      <c r="W148">
        <v>18</v>
      </c>
    </row>
    <row r="149" spans="1:23">
      <c r="A149"/>
      <c r="B149" t="s">
        <v>105</v>
      </c>
      <c r="C149" t="s">
        <v>105</v>
      </c>
      <c r="D149" t="s">
        <v>33</v>
      </c>
      <c r="E149" t="s">
        <v>34</v>
      </c>
      <c r="F149" t="str">
        <f>"0010260"</f>
        <v>0010260</v>
      </c>
      <c r="G149">
        <v>1</v>
      </c>
      <c r="H149" t="str">
        <f>"00000001"</f>
        <v>00000001</v>
      </c>
      <c r="I149" t="s">
        <v>38</v>
      </c>
      <c r="J149"/>
      <c r="K149">
        <v>3.39</v>
      </c>
      <c r="L149">
        <v>0.0</v>
      </c>
      <c r="M149"/>
      <c r="N149"/>
      <c r="O149">
        <v>0.61</v>
      </c>
      <c r="P149">
        <v>0.0</v>
      </c>
      <c r="Q149">
        <v>4.0</v>
      </c>
      <c r="R149"/>
      <c r="S149"/>
      <c r="T149"/>
      <c r="U149"/>
      <c r="V149"/>
      <c r="W149">
        <v>18</v>
      </c>
    </row>
    <row r="150" spans="1:23">
      <c r="A150"/>
      <c r="B150" t="s">
        <v>105</v>
      </c>
      <c r="C150" t="s">
        <v>105</v>
      </c>
      <c r="D150" t="s">
        <v>33</v>
      </c>
      <c r="E150" t="s">
        <v>34</v>
      </c>
      <c r="F150" t="str">
        <f>"0010261"</f>
        <v>0010261</v>
      </c>
      <c r="G150">
        <v>1</v>
      </c>
      <c r="H150" t="str">
        <f>"00000001"</f>
        <v>00000001</v>
      </c>
      <c r="I150" t="s">
        <v>38</v>
      </c>
      <c r="J150"/>
      <c r="K150">
        <v>3.39</v>
      </c>
      <c r="L150">
        <v>0.0</v>
      </c>
      <c r="M150"/>
      <c r="N150"/>
      <c r="O150">
        <v>0.61</v>
      </c>
      <c r="P150">
        <v>0.0</v>
      </c>
      <c r="Q150">
        <v>4.0</v>
      </c>
      <c r="R150"/>
      <c r="S150"/>
      <c r="T150"/>
      <c r="U150"/>
      <c r="V150"/>
      <c r="W150">
        <v>18</v>
      </c>
    </row>
    <row r="151" spans="1:23">
      <c r="A151"/>
      <c r="B151" t="s">
        <v>105</v>
      </c>
      <c r="C151" t="s">
        <v>105</v>
      </c>
      <c r="D151" t="s">
        <v>33</v>
      </c>
      <c r="E151" t="s">
        <v>34</v>
      </c>
      <c r="F151" t="str">
        <f>"0010262"</f>
        <v>0010262</v>
      </c>
      <c r="G151">
        <v>1</v>
      </c>
      <c r="H151" t="str">
        <f>"00000001"</f>
        <v>00000001</v>
      </c>
      <c r="I151" t="s">
        <v>38</v>
      </c>
      <c r="J151"/>
      <c r="K151">
        <v>13.56</v>
      </c>
      <c r="L151">
        <v>0.0</v>
      </c>
      <c r="M151"/>
      <c r="N151"/>
      <c r="O151">
        <v>2.44</v>
      </c>
      <c r="P151">
        <v>0.0</v>
      </c>
      <c r="Q151">
        <v>16.0</v>
      </c>
      <c r="R151"/>
      <c r="S151"/>
      <c r="T151"/>
      <c r="U151"/>
      <c r="V151"/>
      <c r="W151">
        <v>18</v>
      </c>
    </row>
    <row r="152" spans="1:23">
      <c r="A152"/>
      <c r="B152" t="s">
        <v>105</v>
      </c>
      <c r="C152" t="s">
        <v>105</v>
      </c>
      <c r="D152" t="s">
        <v>33</v>
      </c>
      <c r="E152" t="s">
        <v>34</v>
      </c>
      <c r="F152" t="str">
        <f>"0010263"</f>
        <v>0010263</v>
      </c>
      <c r="G152">
        <v>1</v>
      </c>
      <c r="H152" t="str">
        <f>"00000001"</f>
        <v>00000001</v>
      </c>
      <c r="I152" t="s">
        <v>38</v>
      </c>
      <c r="J152"/>
      <c r="K152">
        <v>9.32</v>
      </c>
      <c r="L152">
        <v>0.0</v>
      </c>
      <c r="M152"/>
      <c r="N152"/>
      <c r="O152">
        <v>1.68</v>
      </c>
      <c r="P152">
        <v>0.0</v>
      </c>
      <c r="Q152">
        <v>11.0</v>
      </c>
      <c r="R152"/>
      <c r="S152"/>
      <c r="T152"/>
      <c r="U152"/>
      <c r="V152"/>
      <c r="W152">
        <v>18</v>
      </c>
    </row>
    <row r="153" spans="1:23">
      <c r="A153"/>
      <c r="B153" t="s">
        <v>105</v>
      </c>
      <c r="C153" t="s">
        <v>105</v>
      </c>
      <c r="D153" t="s">
        <v>33</v>
      </c>
      <c r="E153" t="s">
        <v>34</v>
      </c>
      <c r="F153" t="str">
        <f>"0010264"</f>
        <v>0010264</v>
      </c>
      <c r="G153">
        <v>1</v>
      </c>
      <c r="H153" t="str">
        <f>"00000001"</f>
        <v>00000001</v>
      </c>
      <c r="I153" t="s">
        <v>38</v>
      </c>
      <c r="J153"/>
      <c r="K153">
        <v>9.24</v>
      </c>
      <c r="L153">
        <v>0.0</v>
      </c>
      <c r="M153"/>
      <c r="N153"/>
      <c r="O153">
        <v>1.66</v>
      </c>
      <c r="P153">
        <v>0.0</v>
      </c>
      <c r="Q153">
        <v>10.9</v>
      </c>
      <c r="R153"/>
      <c r="S153"/>
      <c r="T153"/>
      <c r="U153"/>
      <c r="V153"/>
      <c r="W153">
        <v>18</v>
      </c>
    </row>
    <row r="154" spans="1:23">
      <c r="A154"/>
      <c r="B154" t="s">
        <v>105</v>
      </c>
      <c r="C154" t="s">
        <v>105</v>
      </c>
      <c r="D154" t="s">
        <v>33</v>
      </c>
      <c r="E154" t="s">
        <v>34</v>
      </c>
      <c r="F154" t="str">
        <f>"0010265"</f>
        <v>0010265</v>
      </c>
      <c r="G154">
        <v>1</v>
      </c>
      <c r="H154" t="str">
        <f>"00000001"</f>
        <v>00000001</v>
      </c>
      <c r="I154" t="s">
        <v>38</v>
      </c>
      <c r="J154"/>
      <c r="K154">
        <v>10.17</v>
      </c>
      <c r="L154">
        <v>0.0</v>
      </c>
      <c r="M154"/>
      <c r="N154"/>
      <c r="O154">
        <v>1.83</v>
      </c>
      <c r="P154">
        <v>0.0</v>
      </c>
      <c r="Q154">
        <v>12.0</v>
      </c>
      <c r="R154"/>
      <c r="S154"/>
      <c r="T154"/>
      <c r="U154"/>
      <c r="V154"/>
      <c r="W154">
        <v>18</v>
      </c>
    </row>
    <row r="155" spans="1:23">
      <c r="A155"/>
      <c r="B155" t="s">
        <v>105</v>
      </c>
      <c r="C155" t="s">
        <v>105</v>
      </c>
      <c r="D155" t="s">
        <v>33</v>
      </c>
      <c r="E155" t="s">
        <v>34</v>
      </c>
      <c r="F155" t="str">
        <f>"0010266"</f>
        <v>0010266</v>
      </c>
      <c r="G155">
        <v>1</v>
      </c>
      <c r="H155" t="str">
        <f>"00000001"</f>
        <v>00000001</v>
      </c>
      <c r="I155" t="s">
        <v>38</v>
      </c>
      <c r="J155"/>
      <c r="K155">
        <v>16.95</v>
      </c>
      <c r="L155">
        <v>0.0</v>
      </c>
      <c r="M155"/>
      <c r="N155"/>
      <c r="O155">
        <v>3.05</v>
      </c>
      <c r="P155">
        <v>0.0</v>
      </c>
      <c r="Q155">
        <v>20.0</v>
      </c>
      <c r="R155"/>
      <c r="S155"/>
      <c r="T155"/>
      <c r="U155"/>
      <c r="V155"/>
      <c r="W155">
        <v>18</v>
      </c>
    </row>
    <row r="156" spans="1:23">
      <c r="A156"/>
      <c r="B156" t="s">
        <v>107</v>
      </c>
      <c r="C156" t="s">
        <v>107</v>
      </c>
      <c r="D156" t="s">
        <v>33</v>
      </c>
      <c r="E156" t="s">
        <v>34</v>
      </c>
      <c r="F156" t="str">
        <f>"0010267"</f>
        <v>0010267</v>
      </c>
      <c r="G156">
        <v>1</v>
      </c>
      <c r="H156" t="str">
        <f>"00000001"</f>
        <v>00000001</v>
      </c>
      <c r="I156" t="s">
        <v>38</v>
      </c>
      <c r="J156"/>
      <c r="K156">
        <v>4.24</v>
      </c>
      <c r="L156">
        <v>0.0</v>
      </c>
      <c r="M156"/>
      <c r="N156"/>
      <c r="O156">
        <v>0.76</v>
      </c>
      <c r="P156">
        <v>0.0</v>
      </c>
      <c r="Q156">
        <v>5.0</v>
      </c>
      <c r="R156"/>
      <c r="S156"/>
      <c r="T156"/>
      <c r="U156"/>
      <c r="V156"/>
      <c r="W156">
        <v>18</v>
      </c>
    </row>
    <row r="157" spans="1:23">
      <c r="A157"/>
      <c r="B157" t="s">
        <v>107</v>
      </c>
      <c r="C157" t="s">
        <v>107</v>
      </c>
      <c r="D157" t="s">
        <v>33</v>
      </c>
      <c r="E157" t="s">
        <v>34</v>
      </c>
      <c r="F157" t="str">
        <f>"0010268"</f>
        <v>0010268</v>
      </c>
      <c r="G157">
        <v>1</v>
      </c>
      <c r="H157" t="str">
        <f>"00000001"</f>
        <v>00000001</v>
      </c>
      <c r="I157" t="s">
        <v>38</v>
      </c>
      <c r="J157"/>
      <c r="K157">
        <v>2.54</v>
      </c>
      <c r="L157">
        <v>0.0</v>
      </c>
      <c r="M157"/>
      <c r="N157"/>
      <c r="O157">
        <v>0.46</v>
      </c>
      <c r="P157">
        <v>0.0</v>
      </c>
      <c r="Q157">
        <v>3.0</v>
      </c>
      <c r="R157"/>
      <c r="S157"/>
      <c r="T157"/>
      <c r="U157"/>
      <c r="V157"/>
      <c r="W157">
        <v>18</v>
      </c>
    </row>
    <row r="158" spans="1:23">
      <c r="A158"/>
      <c r="B158" t="s">
        <v>107</v>
      </c>
      <c r="C158" t="s">
        <v>107</v>
      </c>
      <c r="D158" t="s">
        <v>33</v>
      </c>
      <c r="E158" t="s">
        <v>34</v>
      </c>
      <c r="F158" t="str">
        <f>"0010269"</f>
        <v>0010269</v>
      </c>
      <c r="G158">
        <v>1</v>
      </c>
      <c r="H158" t="str">
        <f>"00000001"</f>
        <v>00000001</v>
      </c>
      <c r="I158" t="s">
        <v>38</v>
      </c>
      <c r="J158"/>
      <c r="K158">
        <v>2.54</v>
      </c>
      <c r="L158">
        <v>0.0</v>
      </c>
      <c r="M158"/>
      <c r="N158"/>
      <c r="O158">
        <v>0.46</v>
      </c>
      <c r="P158">
        <v>0.0</v>
      </c>
      <c r="Q158">
        <v>3.0</v>
      </c>
      <c r="R158"/>
      <c r="S158"/>
      <c r="T158"/>
      <c r="U158"/>
      <c r="V158"/>
      <c r="W158">
        <v>18</v>
      </c>
    </row>
    <row r="159" spans="1:23">
      <c r="A159"/>
      <c r="B159" t="s">
        <v>107</v>
      </c>
      <c r="C159" t="s">
        <v>107</v>
      </c>
      <c r="D159" t="s">
        <v>33</v>
      </c>
      <c r="E159" t="s">
        <v>34</v>
      </c>
      <c r="F159" t="str">
        <f>"0010270"</f>
        <v>0010270</v>
      </c>
      <c r="G159">
        <v>1</v>
      </c>
      <c r="H159" t="str">
        <f>"00000001"</f>
        <v>00000001</v>
      </c>
      <c r="I159" t="s">
        <v>38</v>
      </c>
      <c r="J159"/>
      <c r="K159">
        <v>1.27</v>
      </c>
      <c r="L159">
        <v>0.0</v>
      </c>
      <c r="M159"/>
      <c r="N159"/>
      <c r="O159">
        <v>0.23</v>
      </c>
      <c r="P159">
        <v>0.0</v>
      </c>
      <c r="Q159">
        <v>1.5</v>
      </c>
      <c r="R159"/>
      <c r="S159"/>
      <c r="T159"/>
      <c r="U159"/>
      <c r="V159"/>
      <c r="W159">
        <v>18</v>
      </c>
    </row>
    <row r="160" spans="1:23">
      <c r="A160"/>
      <c r="B160" t="s">
        <v>107</v>
      </c>
      <c r="C160" t="s">
        <v>107</v>
      </c>
      <c r="D160" t="s">
        <v>33</v>
      </c>
      <c r="E160" t="s">
        <v>34</v>
      </c>
      <c r="F160" t="str">
        <f>"0010271"</f>
        <v>0010271</v>
      </c>
      <c r="G160">
        <v>1</v>
      </c>
      <c r="H160" t="str">
        <f>"00000001"</f>
        <v>00000001</v>
      </c>
      <c r="I160" t="s">
        <v>38</v>
      </c>
      <c r="J160"/>
      <c r="K160">
        <v>4.24</v>
      </c>
      <c r="L160">
        <v>0.0</v>
      </c>
      <c r="M160"/>
      <c r="N160"/>
      <c r="O160">
        <v>0.76</v>
      </c>
      <c r="P160">
        <v>0.0</v>
      </c>
      <c r="Q160">
        <v>5.0</v>
      </c>
      <c r="R160"/>
      <c r="S160"/>
      <c r="T160"/>
      <c r="U160"/>
      <c r="V160"/>
      <c r="W160">
        <v>18</v>
      </c>
    </row>
    <row r="161" spans="1:23">
      <c r="A161"/>
      <c r="B161" t="s">
        <v>107</v>
      </c>
      <c r="C161" t="s">
        <v>107</v>
      </c>
      <c r="D161" t="s">
        <v>33</v>
      </c>
      <c r="E161" t="s">
        <v>34</v>
      </c>
      <c r="F161" t="str">
        <f>"0010272"</f>
        <v>0010272</v>
      </c>
      <c r="G161">
        <v>1</v>
      </c>
      <c r="H161" t="str">
        <f>"00000001"</f>
        <v>00000001</v>
      </c>
      <c r="I161" t="s">
        <v>38</v>
      </c>
      <c r="J161"/>
      <c r="K161">
        <v>10.17</v>
      </c>
      <c r="L161">
        <v>0.0</v>
      </c>
      <c r="M161"/>
      <c r="N161"/>
      <c r="O161">
        <v>1.83</v>
      </c>
      <c r="P161">
        <v>0.0</v>
      </c>
      <c r="Q161">
        <v>12.0</v>
      </c>
      <c r="R161"/>
      <c r="S161"/>
      <c r="T161"/>
      <c r="U161"/>
      <c r="V161"/>
      <c r="W161">
        <v>18</v>
      </c>
    </row>
    <row r="162" spans="1:23">
      <c r="A162"/>
      <c r="B162" t="s">
        <v>107</v>
      </c>
      <c r="C162" t="s">
        <v>107</v>
      </c>
      <c r="D162" t="s">
        <v>33</v>
      </c>
      <c r="E162" t="s">
        <v>34</v>
      </c>
      <c r="F162" t="str">
        <f>"0010273"</f>
        <v>0010273</v>
      </c>
      <c r="G162">
        <v>1</v>
      </c>
      <c r="H162" t="str">
        <f>"00000001"</f>
        <v>00000001</v>
      </c>
      <c r="I162" t="s">
        <v>38</v>
      </c>
      <c r="J162"/>
      <c r="K162">
        <v>21.19</v>
      </c>
      <c r="L162">
        <v>0.0</v>
      </c>
      <c r="M162"/>
      <c r="N162"/>
      <c r="O162">
        <v>3.81</v>
      </c>
      <c r="P162">
        <v>0.0</v>
      </c>
      <c r="Q162">
        <v>25.0</v>
      </c>
      <c r="R162"/>
      <c r="S162"/>
      <c r="T162"/>
      <c r="U162"/>
      <c r="V162"/>
      <c r="W162">
        <v>18</v>
      </c>
    </row>
    <row r="163" spans="1:23">
      <c r="A163"/>
      <c r="B163" t="s">
        <v>107</v>
      </c>
      <c r="C163" t="s">
        <v>107</v>
      </c>
      <c r="D163" t="s">
        <v>33</v>
      </c>
      <c r="E163" t="s">
        <v>34</v>
      </c>
      <c r="F163" t="str">
        <f>"0010274"</f>
        <v>0010274</v>
      </c>
      <c r="G163">
        <v>1</v>
      </c>
      <c r="H163" t="str">
        <f>"00000001"</f>
        <v>00000001</v>
      </c>
      <c r="I163" t="s">
        <v>38</v>
      </c>
      <c r="J163"/>
      <c r="K163">
        <v>16.95</v>
      </c>
      <c r="L163">
        <v>0.0</v>
      </c>
      <c r="M163"/>
      <c r="N163"/>
      <c r="O163">
        <v>3.05</v>
      </c>
      <c r="P163">
        <v>0.0</v>
      </c>
      <c r="Q163">
        <v>20.0</v>
      </c>
      <c r="R163"/>
      <c r="S163"/>
      <c r="T163"/>
      <c r="U163"/>
      <c r="V163"/>
      <c r="W163">
        <v>18</v>
      </c>
    </row>
    <row r="164" spans="1:23">
      <c r="A164"/>
      <c r="B164" t="s">
        <v>107</v>
      </c>
      <c r="C164" t="s">
        <v>107</v>
      </c>
      <c r="D164" t="s">
        <v>33</v>
      </c>
      <c r="E164" t="s">
        <v>34</v>
      </c>
      <c r="F164" t="str">
        <f>"0010275"</f>
        <v>0010275</v>
      </c>
      <c r="G164">
        <v>1</v>
      </c>
      <c r="H164" t="str">
        <f>"00000001"</f>
        <v>00000001</v>
      </c>
      <c r="I164" t="s">
        <v>38</v>
      </c>
      <c r="J164"/>
      <c r="K164">
        <v>14.41</v>
      </c>
      <c r="L164">
        <v>0.0</v>
      </c>
      <c r="M164"/>
      <c r="N164"/>
      <c r="O164">
        <v>2.59</v>
      </c>
      <c r="P164">
        <v>0.0</v>
      </c>
      <c r="Q164">
        <v>17.0</v>
      </c>
      <c r="R164"/>
      <c r="S164"/>
      <c r="T164"/>
      <c r="U164"/>
      <c r="V164"/>
      <c r="W164">
        <v>18</v>
      </c>
    </row>
    <row r="165" spans="1:23">
      <c r="A165"/>
      <c r="B165" t="s">
        <v>107</v>
      </c>
      <c r="C165" t="s">
        <v>107</v>
      </c>
      <c r="D165" t="s">
        <v>33</v>
      </c>
      <c r="E165" t="s">
        <v>34</v>
      </c>
      <c r="F165" t="str">
        <f>"0010276"</f>
        <v>0010276</v>
      </c>
      <c r="G165">
        <v>1</v>
      </c>
      <c r="H165" t="str">
        <f>"00000001"</f>
        <v>00000001</v>
      </c>
      <c r="I165" t="s">
        <v>38</v>
      </c>
      <c r="J165"/>
      <c r="K165">
        <v>5.08</v>
      </c>
      <c r="L165">
        <v>0.0</v>
      </c>
      <c r="M165"/>
      <c r="N165"/>
      <c r="O165">
        <v>0.92</v>
      </c>
      <c r="P165">
        <v>0.0</v>
      </c>
      <c r="Q165">
        <v>6.0</v>
      </c>
      <c r="R165"/>
      <c r="S165"/>
      <c r="T165"/>
      <c r="U165"/>
      <c r="V165"/>
      <c r="W165">
        <v>18</v>
      </c>
    </row>
    <row r="166" spans="1:23">
      <c r="A166"/>
      <c r="B166" t="s">
        <v>107</v>
      </c>
      <c r="C166" t="s">
        <v>107</v>
      </c>
      <c r="D166" t="s">
        <v>33</v>
      </c>
      <c r="E166" t="s">
        <v>34</v>
      </c>
      <c r="F166" t="str">
        <f>"0010277"</f>
        <v>0010277</v>
      </c>
      <c r="G166">
        <v>1</v>
      </c>
      <c r="H166" t="str">
        <f>"00000001"</f>
        <v>00000001</v>
      </c>
      <c r="I166" t="s">
        <v>38</v>
      </c>
      <c r="J166"/>
      <c r="K166">
        <v>13.56</v>
      </c>
      <c r="L166">
        <v>0.0</v>
      </c>
      <c r="M166"/>
      <c r="N166"/>
      <c r="O166">
        <v>2.44</v>
      </c>
      <c r="P166">
        <v>0.0</v>
      </c>
      <c r="Q166">
        <v>16.0</v>
      </c>
      <c r="R166"/>
      <c r="S166"/>
      <c r="T166"/>
      <c r="U166"/>
      <c r="V166"/>
      <c r="W166">
        <v>18</v>
      </c>
    </row>
    <row r="167" spans="1:23">
      <c r="A167"/>
      <c r="B167" t="s">
        <v>107</v>
      </c>
      <c r="C167" t="s">
        <v>107</v>
      </c>
      <c r="D167" t="s">
        <v>33</v>
      </c>
      <c r="E167" t="s">
        <v>34</v>
      </c>
      <c r="F167" t="str">
        <f>"0010278"</f>
        <v>0010278</v>
      </c>
      <c r="G167">
        <v>1</v>
      </c>
      <c r="H167" t="str">
        <f>"00000001"</f>
        <v>00000001</v>
      </c>
      <c r="I167" t="s">
        <v>38</v>
      </c>
      <c r="J167"/>
      <c r="K167">
        <v>8.47</v>
      </c>
      <c r="L167">
        <v>0.0</v>
      </c>
      <c r="M167"/>
      <c r="N167"/>
      <c r="O167">
        <v>1.53</v>
      </c>
      <c r="P167">
        <v>0.0</v>
      </c>
      <c r="Q167">
        <v>10.0</v>
      </c>
      <c r="R167"/>
      <c r="S167"/>
      <c r="T167"/>
      <c r="U167"/>
      <c r="V167"/>
      <c r="W167">
        <v>18</v>
      </c>
    </row>
    <row r="168" spans="1:23">
      <c r="A168"/>
      <c r="B168" t="s">
        <v>107</v>
      </c>
      <c r="C168" t="s">
        <v>107</v>
      </c>
      <c r="D168" t="s">
        <v>33</v>
      </c>
      <c r="E168" t="s">
        <v>34</v>
      </c>
      <c r="F168" t="str">
        <f>"0010279"</f>
        <v>0010279</v>
      </c>
      <c r="G168">
        <v>1</v>
      </c>
      <c r="H168" t="str">
        <f>"00000001"</f>
        <v>00000001</v>
      </c>
      <c r="I168" t="s">
        <v>38</v>
      </c>
      <c r="J168"/>
      <c r="K168">
        <v>2.03</v>
      </c>
      <c r="L168">
        <v>0.0</v>
      </c>
      <c r="M168"/>
      <c r="N168"/>
      <c r="O168">
        <v>0.37</v>
      </c>
      <c r="P168">
        <v>0.0</v>
      </c>
      <c r="Q168">
        <v>2.4</v>
      </c>
      <c r="R168"/>
      <c r="S168"/>
      <c r="T168"/>
      <c r="U168"/>
      <c r="V168"/>
      <c r="W168">
        <v>18</v>
      </c>
    </row>
    <row r="169" spans="1:23">
      <c r="A169"/>
      <c r="B169" t="s">
        <v>107</v>
      </c>
      <c r="C169" t="s">
        <v>107</v>
      </c>
      <c r="D169" t="s">
        <v>33</v>
      </c>
      <c r="E169" t="s">
        <v>34</v>
      </c>
      <c r="F169" t="str">
        <f>"0010280"</f>
        <v>0010280</v>
      </c>
      <c r="G169">
        <v>1</v>
      </c>
      <c r="H169" t="str">
        <f>"00000001"</f>
        <v>00000001</v>
      </c>
      <c r="I169" t="s">
        <v>38</v>
      </c>
      <c r="J169"/>
      <c r="K169">
        <v>5.08</v>
      </c>
      <c r="L169">
        <v>0.0</v>
      </c>
      <c r="M169"/>
      <c r="N169"/>
      <c r="O169">
        <v>0.92</v>
      </c>
      <c r="P169">
        <v>0.0</v>
      </c>
      <c r="Q169">
        <v>6.0</v>
      </c>
      <c r="R169"/>
      <c r="S169"/>
      <c r="T169"/>
      <c r="U169"/>
      <c r="V169"/>
      <c r="W169">
        <v>18</v>
      </c>
    </row>
    <row r="170" spans="1:23">
      <c r="A170"/>
      <c r="B170" t="s">
        <v>107</v>
      </c>
      <c r="C170" t="s">
        <v>107</v>
      </c>
      <c r="D170" t="s">
        <v>33</v>
      </c>
      <c r="E170" t="s">
        <v>34</v>
      </c>
      <c r="F170" t="str">
        <f>"0010281"</f>
        <v>0010281</v>
      </c>
      <c r="G170">
        <v>1</v>
      </c>
      <c r="H170" t="str">
        <f>"00000001"</f>
        <v>00000001</v>
      </c>
      <c r="I170" t="s">
        <v>38</v>
      </c>
      <c r="J170"/>
      <c r="K170">
        <v>5.08</v>
      </c>
      <c r="L170">
        <v>0.0</v>
      </c>
      <c r="M170"/>
      <c r="N170"/>
      <c r="O170">
        <v>0.92</v>
      </c>
      <c r="P170">
        <v>0.0</v>
      </c>
      <c r="Q170">
        <v>6.0</v>
      </c>
      <c r="R170"/>
      <c r="S170"/>
      <c r="T170"/>
      <c r="U170"/>
      <c r="V170"/>
      <c r="W170">
        <v>18</v>
      </c>
    </row>
    <row r="171" spans="1:23">
      <c r="A171"/>
      <c r="B171" t="s">
        <v>107</v>
      </c>
      <c r="C171" t="s">
        <v>107</v>
      </c>
      <c r="D171" t="s">
        <v>33</v>
      </c>
      <c r="E171" t="s">
        <v>34</v>
      </c>
      <c r="F171" t="str">
        <f>"0010282"</f>
        <v>0010282</v>
      </c>
      <c r="G171">
        <v>1</v>
      </c>
      <c r="H171" t="str">
        <f>"00000001"</f>
        <v>00000001</v>
      </c>
      <c r="I171" t="s">
        <v>38</v>
      </c>
      <c r="J171"/>
      <c r="K171">
        <v>11.86</v>
      </c>
      <c r="L171">
        <v>0.0</v>
      </c>
      <c r="M171"/>
      <c r="N171"/>
      <c r="O171">
        <v>2.14</v>
      </c>
      <c r="P171">
        <v>0.0</v>
      </c>
      <c r="Q171">
        <v>14.0</v>
      </c>
      <c r="R171"/>
      <c r="S171"/>
      <c r="T171"/>
      <c r="U171"/>
      <c r="V171"/>
      <c r="W171">
        <v>18</v>
      </c>
    </row>
    <row r="172" spans="1:23">
      <c r="A172"/>
      <c r="B172" t="s">
        <v>107</v>
      </c>
      <c r="C172" t="s">
        <v>107</v>
      </c>
      <c r="D172" t="s">
        <v>33</v>
      </c>
      <c r="E172" t="s">
        <v>34</v>
      </c>
      <c r="F172" t="str">
        <f>"0010283"</f>
        <v>0010283</v>
      </c>
      <c r="G172">
        <v>1</v>
      </c>
      <c r="H172" t="str">
        <f>"00000001"</f>
        <v>00000001</v>
      </c>
      <c r="I172" t="s">
        <v>38</v>
      </c>
      <c r="J172"/>
      <c r="K172">
        <v>13.56</v>
      </c>
      <c r="L172">
        <v>0.0</v>
      </c>
      <c r="M172"/>
      <c r="N172"/>
      <c r="O172">
        <v>2.44</v>
      </c>
      <c r="P172">
        <v>0.0</v>
      </c>
      <c r="Q172">
        <v>16.0</v>
      </c>
      <c r="R172"/>
      <c r="S172"/>
      <c r="T172"/>
      <c r="U172"/>
      <c r="V172"/>
      <c r="W172">
        <v>18</v>
      </c>
    </row>
    <row r="173" spans="1:23">
      <c r="A173"/>
      <c r="B173" t="s">
        <v>107</v>
      </c>
      <c r="C173" t="s">
        <v>107</v>
      </c>
      <c r="D173" t="s">
        <v>33</v>
      </c>
      <c r="E173" t="s">
        <v>34</v>
      </c>
      <c r="F173" t="str">
        <f>"0010284"</f>
        <v>0010284</v>
      </c>
      <c r="G173">
        <v>1</v>
      </c>
      <c r="H173" t="str">
        <f>"00000001"</f>
        <v>00000001</v>
      </c>
      <c r="I173" t="s">
        <v>38</v>
      </c>
      <c r="J173"/>
      <c r="K173">
        <v>8.47</v>
      </c>
      <c r="L173">
        <v>0.0</v>
      </c>
      <c r="M173"/>
      <c r="N173"/>
      <c r="O173">
        <v>1.53</v>
      </c>
      <c r="P173">
        <v>0.0</v>
      </c>
      <c r="Q173">
        <v>10.0</v>
      </c>
      <c r="R173"/>
      <c r="S173"/>
      <c r="T173"/>
      <c r="U173"/>
      <c r="V173"/>
      <c r="W173">
        <v>18</v>
      </c>
    </row>
    <row r="174" spans="1:23">
      <c r="A174"/>
      <c r="B174" t="s">
        <v>108</v>
      </c>
      <c r="C174" t="s">
        <v>108</v>
      </c>
      <c r="D174" t="s">
        <v>41</v>
      </c>
      <c r="E174" t="s">
        <v>42</v>
      </c>
      <c r="F174" t="str">
        <f>"0000860"</f>
        <v>0000860</v>
      </c>
      <c r="G174">
        <v>6</v>
      </c>
      <c r="H174" t="str">
        <f>"20610600787"</f>
        <v>20610600787</v>
      </c>
      <c r="I174" t="s">
        <v>109</v>
      </c>
      <c r="J174"/>
      <c r="K174">
        <v>149.15</v>
      </c>
      <c r="L174">
        <v>0.0</v>
      </c>
      <c r="M174"/>
      <c r="N174"/>
      <c r="O174">
        <v>26.85</v>
      </c>
      <c r="P174">
        <v>0.0</v>
      </c>
      <c r="Q174">
        <v>176.0</v>
      </c>
      <c r="R174"/>
      <c r="S174"/>
      <c r="T174"/>
      <c r="U174"/>
      <c r="V174"/>
      <c r="W174">
        <v>18</v>
      </c>
    </row>
    <row r="175" spans="1:23">
      <c r="A175"/>
      <c r="B175" t="s">
        <v>108</v>
      </c>
      <c r="C175" t="s">
        <v>108</v>
      </c>
      <c r="D175" t="s">
        <v>41</v>
      </c>
      <c r="E175" t="s">
        <v>42</v>
      </c>
      <c r="F175" t="str">
        <f>"0000861"</f>
        <v>0000861</v>
      </c>
      <c r="G175">
        <v>6</v>
      </c>
      <c r="H175" t="str">
        <f>"20113604248"</f>
        <v>20113604248</v>
      </c>
      <c r="I175" t="s">
        <v>69</v>
      </c>
      <c r="J175"/>
      <c r="K175">
        <v>27.12</v>
      </c>
      <c r="L175">
        <v>0.0</v>
      </c>
      <c r="M175"/>
      <c r="N175"/>
      <c r="O175">
        <v>4.88</v>
      </c>
      <c r="P175">
        <v>0.0</v>
      </c>
      <c r="Q175">
        <v>32.0</v>
      </c>
      <c r="R175"/>
      <c r="S175"/>
      <c r="T175"/>
      <c r="U175"/>
      <c r="V175"/>
      <c r="W175">
        <v>18</v>
      </c>
    </row>
    <row r="176" spans="1:23">
      <c r="A176"/>
      <c r="B176" t="s">
        <v>108</v>
      </c>
      <c r="C176" t="s">
        <v>108</v>
      </c>
      <c r="D176" t="s">
        <v>33</v>
      </c>
      <c r="E176" t="s">
        <v>34</v>
      </c>
      <c r="F176" t="str">
        <f>"0010285"</f>
        <v>0010285</v>
      </c>
      <c r="G176">
        <v>1</v>
      </c>
      <c r="H176" t="str">
        <f>"70658712"</f>
        <v>70658712</v>
      </c>
      <c r="I176" t="s">
        <v>53</v>
      </c>
      <c r="J176"/>
      <c r="K176">
        <v>10.17</v>
      </c>
      <c r="L176">
        <v>0.0</v>
      </c>
      <c r="M176"/>
      <c r="N176"/>
      <c r="O176">
        <v>1.83</v>
      </c>
      <c r="P176">
        <v>0.0</v>
      </c>
      <c r="Q176">
        <v>12.0</v>
      </c>
      <c r="R176"/>
      <c r="S176"/>
      <c r="T176"/>
      <c r="U176"/>
      <c r="V176"/>
      <c r="W176">
        <v>18</v>
      </c>
    </row>
    <row r="177" spans="1:23">
      <c r="A177"/>
      <c r="B177" t="s">
        <v>108</v>
      </c>
      <c r="C177" t="s">
        <v>108</v>
      </c>
      <c r="D177" t="s">
        <v>33</v>
      </c>
      <c r="E177" t="s">
        <v>34</v>
      </c>
      <c r="F177" t="str">
        <f>"0010286"</f>
        <v>0010286</v>
      </c>
      <c r="G177">
        <v>1</v>
      </c>
      <c r="H177" t="str">
        <f>"00000001"</f>
        <v>00000001</v>
      </c>
      <c r="I177" t="s">
        <v>38</v>
      </c>
      <c r="J177"/>
      <c r="K177">
        <v>12.71</v>
      </c>
      <c r="L177">
        <v>0.0</v>
      </c>
      <c r="M177"/>
      <c r="N177"/>
      <c r="O177">
        <v>2.29</v>
      </c>
      <c r="P177">
        <v>0.0</v>
      </c>
      <c r="Q177">
        <v>15.0</v>
      </c>
      <c r="R177"/>
      <c r="S177"/>
      <c r="T177"/>
      <c r="U177"/>
      <c r="V177"/>
      <c r="W177">
        <v>18</v>
      </c>
    </row>
    <row r="178" spans="1:23">
      <c r="A178"/>
      <c r="B178" t="s">
        <v>108</v>
      </c>
      <c r="C178" t="s">
        <v>108</v>
      </c>
      <c r="D178" t="s">
        <v>33</v>
      </c>
      <c r="E178" t="s">
        <v>34</v>
      </c>
      <c r="F178" t="str">
        <f>"0010287"</f>
        <v>0010287</v>
      </c>
      <c r="G178">
        <v>1</v>
      </c>
      <c r="H178" t="str">
        <f>"00000001"</f>
        <v>00000001</v>
      </c>
      <c r="I178" t="s">
        <v>38</v>
      </c>
      <c r="J178"/>
      <c r="K178">
        <v>16.95</v>
      </c>
      <c r="L178">
        <v>0.0</v>
      </c>
      <c r="M178"/>
      <c r="N178"/>
      <c r="O178">
        <v>3.05</v>
      </c>
      <c r="P178">
        <v>0.0</v>
      </c>
      <c r="Q178">
        <v>20.0</v>
      </c>
      <c r="R178"/>
      <c r="S178"/>
      <c r="T178"/>
      <c r="U178"/>
      <c r="V178"/>
      <c r="W178">
        <v>18</v>
      </c>
    </row>
    <row r="179" spans="1:23">
      <c r="A179"/>
      <c r="B179" t="s">
        <v>108</v>
      </c>
      <c r="C179" t="s">
        <v>108</v>
      </c>
      <c r="D179" t="s">
        <v>33</v>
      </c>
      <c r="E179" t="s">
        <v>34</v>
      </c>
      <c r="F179" t="str">
        <f>"0010288"</f>
        <v>0010288</v>
      </c>
      <c r="G179">
        <v>1</v>
      </c>
      <c r="H179" t="str">
        <f>"00000001"</f>
        <v>00000001</v>
      </c>
      <c r="I179" t="s">
        <v>38</v>
      </c>
      <c r="J179"/>
      <c r="K179">
        <v>4.24</v>
      </c>
      <c r="L179">
        <v>0.0</v>
      </c>
      <c r="M179"/>
      <c r="N179"/>
      <c r="O179">
        <v>0.76</v>
      </c>
      <c r="P179">
        <v>0.0</v>
      </c>
      <c r="Q179">
        <v>5.0</v>
      </c>
      <c r="R179"/>
      <c r="S179"/>
      <c r="T179"/>
      <c r="U179"/>
      <c r="V179"/>
      <c r="W179">
        <v>18</v>
      </c>
    </row>
    <row r="180" spans="1:23">
      <c r="A180"/>
      <c r="B180" t="s">
        <v>108</v>
      </c>
      <c r="C180" t="s">
        <v>108</v>
      </c>
      <c r="D180" t="s">
        <v>33</v>
      </c>
      <c r="E180" t="s">
        <v>34</v>
      </c>
      <c r="F180" t="str">
        <f>"0010289"</f>
        <v>0010289</v>
      </c>
      <c r="G180">
        <v>1</v>
      </c>
      <c r="H180" t="str">
        <f>"00000001"</f>
        <v>00000001</v>
      </c>
      <c r="I180" t="s">
        <v>38</v>
      </c>
      <c r="J180"/>
      <c r="K180">
        <v>8.47</v>
      </c>
      <c r="L180">
        <v>0.0</v>
      </c>
      <c r="M180"/>
      <c r="N180"/>
      <c r="O180">
        <v>1.53</v>
      </c>
      <c r="P180">
        <v>0.0</v>
      </c>
      <c r="Q180">
        <v>10.0</v>
      </c>
      <c r="R180"/>
      <c r="S180"/>
      <c r="T180"/>
      <c r="U180"/>
      <c r="V180"/>
      <c r="W180">
        <v>18</v>
      </c>
    </row>
    <row r="181" spans="1:23">
      <c r="A181"/>
      <c r="B181" t="s">
        <v>108</v>
      </c>
      <c r="C181" t="s">
        <v>108</v>
      </c>
      <c r="D181" t="s">
        <v>33</v>
      </c>
      <c r="E181" t="s">
        <v>34</v>
      </c>
      <c r="F181" t="str">
        <f>"0010290"</f>
        <v>0010290</v>
      </c>
      <c r="G181">
        <v>1</v>
      </c>
      <c r="H181" t="str">
        <f>"00000001"</f>
        <v>00000001</v>
      </c>
      <c r="I181" t="s">
        <v>38</v>
      </c>
      <c r="J181"/>
      <c r="K181">
        <v>11.86</v>
      </c>
      <c r="L181">
        <v>0.0</v>
      </c>
      <c r="M181"/>
      <c r="N181"/>
      <c r="O181">
        <v>2.14</v>
      </c>
      <c r="P181">
        <v>0.0</v>
      </c>
      <c r="Q181">
        <v>14.0</v>
      </c>
      <c r="R181"/>
      <c r="S181"/>
      <c r="T181"/>
      <c r="U181"/>
      <c r="V181"/>
      <c r="W181">
        <v>18</v>
      </c>
    </row>
    <row r="182" spans="1:23">
      <c r="A182"/>
      <c r="B182" t="s">
        <v>108</v>
      </c>
      <c r="C182" t="s">
        <v>108</v>
      </c>
      <c r="D182" t="s">
        <v>33</v>
      </c>
      <c r="E182" t="s">
        <v>34</v>
      </c>
      <c r="F182" t="str">
        <f>"0010291"</f>
        <v>0010291</v>
      </c>
      <c r="G182">
        <v>1</v>
      </c>
      <c r="H182" t="str">
        <f>"00000001"</f>
        <v>00000001</v>
      </c>
      <c r="I182" t="s">
        <v>38</v>
      </c>
      <c r="J182"/>
      <c r="K182">
        <v>16.95</v>
      </c>
      <c r="L182">
        <v>0.0</v>
      </c>
      <c r="M182"/>
      <c r="N182"/>
      <c r="O182">
        <v>3.05</v>
      </c>
      <c r="P182">
        <v>0.0</v>
      </c>
      <c r="Q182">
        <v>20.0</v>
      </c>
      <c r="R182"/>
      <c r="S182"/>
      <c r="T182"/>
      <c r="U182"/>
      <c r="V182"/>
      <c r="W182">
        <v>18</v>
      </c>
    </row>
    <row r="183" spans="1:23">
      <c r="A183"/>
      <c r="B183" t="s">
        <v>108</v>
      </c>
      <c r="C183" t="s">
        <v>108</v>
      </c>
      <c r="D183" t="s">
        <v>33</v>
      </c>
      <c r="E183" t="s">
        <v>34</v>
      </c>
      <c r="F183" t="str">
        <f>"0010292"</f>
        <v>0010292</v>
      </c>
      <c r="G183">
        <v>1</v>
      </c>
      <c r="H183" t="str">
        <f>"00000001"</f>
        <v>00000001</v>
      </c>
      <c r="I183" t="s">
        <v>38</v>
      </c>
      <c r="J183"/>
      <c r="K183">
        <v>16.53</v>
      </c>
      <c r="L183">
        <v>0.0</v>
      </c>
      <c r="M183"/>
      <c r="N183"/>
      <c r="O183">
        <v>2.97</v>
      </c>
      <c r="P183">
        <v>0.0</v>
      </c>
      <c r="Q183">
        <v>19.5</v>
      </c>
      <c r="R183"/>
      <c r="S183"/>
      <c r="T183"/>
      <c r="U183"/>
      <c r="V183"/>
      <c r="W183">
        <v>18</v>
      </c>
    </row>
    <row r="184" spans="1:23">
      <c r="A184"/>
      <c r="B184" t="s">
        <v>108</v>
      </c>
      <c r="C184" t="s">
        <v>108</v>
      </c>
      <c r="D184" t="s">
        <v>33</v>
      </c>
      <c r="E184" t="s">
        <v>34</v>
      </c>
      <c r="F184" t="str">
        <f>"0010293"</f>
        <v>0010293</v>
      </c>
      <c r="G184">
        <v>1</v>
      </c>
      <c r="H184" t="str">
        <f>"00000001"</f>
        <v>00000001</v>
      </c>
      <c r="I184" t="s">
        <v>38</v>
      </c>
      <c r="J184"/>
      <c r="K184">
        <v>9.32</v>
      </c>
      <c r="L184">
        <v>0.0</v>
      </c>
      <c r="M184"/>
      <c r="N184"/>
      <c r="O184">
        <v>1.68</v>
      </c>
      <c r="P184">
        <v>0.0</v>
      </c>
      <c r="Q184">
        <v>11.0</v>
      </c>
      <c r="R184"/>
      <c r="S184"/>
      <c r="T184"/>
      <c r="U184"/>
      <c r="V184"/>
      <c r="W184">
        <v>18</v>
      </c>
    </row>
    <row r="185" spans="1:23">
      <c r="A185"/>
      <c r="B185" t="s">
        <v>108</v>
      </c>
      <c r="C185" t="s">
        <v>108</v>
      </c>
      <c r="D185" t="s">
        <v>33</v>
      </c>
      <c r="E185" t="s">
        <v>34</v>
      </c>
      <c r="F185" t="str">
        <f>"0010294"</f>
        <v>0010294</v>
      </c>
      <c r="G185">
        <v>1</v>
      </c>
      <c r="H185" t="str">
        <f>"00000001"</f>
        <v>00000001</v>
      </c>
      <c r="I185" t="s">
        <v>38</v>
      </c>
      <c r="J185"/>
      <c r="K185">
        <v>3.39</v>
      </c>
      <c r="L185">
        <v>0.0</v>
      </c>
      <c r="M185"/>
      <c r="N185"/>
      <c r="O185">
        <v>0.61</v>
      </c>
      <c r="P185">
        <v>0.0</v>
      </c>
      <c r="Q185">
        <v>4.0</v>
      </c>
      <c r="R185"/>
      <c r="S185"/>
      <c r="T185"/>
      <c r="U185"/>
      <c r="V185"/>
      <c r="W185">
        <v>18</v>
      </c>
    </row>
    <row r="186" spans="1:23">
      <c r="A186"/>
      <c r="B186" t="s">
        <v>108</v>
      </c>
      <c r="C186" t="s">
        <v>108</v>
      </c>
      <c r="D186" t="s">
        <v>33</v>
      </c>
      <c r="E186" t="s">
        <v>34</v>
      </c>
      <c r="F186" t="str">
        <f>"0010295"</f>
        <v>0010295</v>
      </c>
      <c r="G186">
        <v>1</v>
      </c>
      <c r="H186" t="str">
        <f>"00000001"</f>
        <v>00000001</v>
      </c>
      <c r="I186" t="s">
        <v>38</v>
      </c>
      <c r="J186"/>
      <c r="K186">
        <v>3.39</v>
      </c>
      <c r="L186">
        <v>0.0</v>
      </c>
      <c r="M186"/>
      <c r="N186"/>
      <c r="O186">
        <v>0.61</v>
      </c>
      <c r="P186">
        <v>0.0</v>
      </c>
      <c r="Q186">
        <v>4.0</v>
      </c>
      <c r="R186"/>
      <c r="S186"/>
      <c r="T186"/>
      <c r="U186"/>
      <c r="V186"/>
      <c r="W186">
        <v>18</v>
      </c>
    </row>
    <row r="187" spans="1:23">
      <c r="A187"/>
      <c r="B187" t="s">
        <v>110</v>
      </c>
      <c r="C187" t="s">
        <v>110</v>
      </c>
      <c r="D187" t="s">
        <v>33</v>
      </c>
      <c r="E187" t="s">
        <v>34</v>
      </c>
      <c r="F187" t="str">
        <f>"0010296"</f>
        <v>0010296</v>
      </c>
      <c r="G187">
        <v>1</v>
      </c>
      <c r="H187" t="str">
        <f>"00000001"</f>
        <v>00000001</v>
      </c>
      <c r="I187" t="s">
        <v>38</v>
      </c>
      <c r="J187"/>
      <c r="K187">
        <v>20.34</v>
      </c>
      <c r="L187">
        <v>0.0</v>
      </c>
      <c r="M187"/>
      <c r="N187"/>
      <c r="O187">
        <v>3.66</v>
      </c>
      <c r="P187">
        <v>0.0</v>
      </c>
      <c r="Q187">
        <v>24.0</v>
      </c>
      <c r="R187"/>
      <c r="S187"/>
      <c r="T187"/>
      <c r="U187"/>
      <c r="V187"/>
      <c r="W187">
        <v>18</v>
      </c>
    </row>
    <row r="188" spans="1:23">
      <c r="A188"/>
      <c r="B188" t="s">
        <v>110</v>
      </c>
      <c r="C188" t="s">
        <v>110</v>
      </c>
      <c r="D188" t="s">
        <v>33</v>
      </c>
      <c r="E188" t="s">
        <v>34</v>
      </c>
      <c r="F188" t="str">
        <f>"0010297"</f>
        <v>0010297</v>
      </c>
      <c r="G188">
        <v>1</v>
      </c>
      <c r="H188" t="str">
        <f>"00000001"</f>
        <v>00000001</v>
      </c>
      <c r="I188" t="s">
        <v>38</v>
      </c>
      <c r="J188"/>
      <c r="K188">
        <v>7.63</v>
      </c>
      <c r="L188">
        <v>0.0</v>
      </c>
      <c r="M188"/>
      <c r="N188"/>
      <c r="O188">
        <v>1.37</v>
      </c>
      <c r="P188">
        <v>0.0</v>
      </c>
      <c r="Q188">
        <v>9.0</v>
      </c>
      <c r="R188"/>
      <c r="S188"/>
      <c r="T188"/>
      <c r="U188"/>
      <c r="V188"/>
      <c r="W188">
        <v>18</v>
      </c>
    </row>
    <row r="189" spans="1:23">
      <c r="A189"/>
      <c r="B189" t="s">
        <v>110</v>
      </c>
      <c r="C189" t="s">
        <v>110</v>
      </c>
      <c r="D189" t="s">
        <v>33</v>
      </c>
      <c r="E189" t="s">
        <v>34</v>
      </c>
      <c r="F189" t="str">
        <f>"0010298"</f>
        <v>0010298</v>
      </c>
      <c r="G189">
        <v>1</v>
      </c>
      <c r="H189" t="str">
        <f>"00000001"</f>
        <v>00000001</v>
      </c>
      <c r="I189" t="s">
        <v>38</v>
      </c>
      <c r="J189"/>
      <c r="K189">
        <v>11.86</v>
      </c>
      <c r="L189">
        <v>0.0</v>
      </c>
      <c r="M189"/>
      <c r="N189"/>
      <c r="O189">
        <v>2.14</v>
      </c>
      <c r="P189">
        <v>0.0</v>
      </c>
      <c r="Q189">
        <v>14.0</v>
      </c>
      <c r="R189"/>
      <c r="S189"/>
      <c r="T189"/>
      <c r="U189"/>
      <c r="V189"/>
      <c r="W189">
        <v>18</v>
      </c>
    </row>
    <row r="190" spans="1:23">
      <c r="A190"/>
      <c r="B190" t="s">
        <v>110</v>
      </c>
      <c r="C190" t="s">
        <v>110</v>
      </c>
      <c r="D190" t="s">
        <v>33</v>
      </c>
      <c r="E190" t="s">
        <v>34</v>
      </c>
      <c r="F190" t="str">
        <f>"0010299"</f>
        <v>0010299</v>
      </c>
      <c r="G190">
        <v>1</v>
      </c>
      <c r="H190" t="str">
        <f>"00000001"</f>
        <v>00000001</v>
      </c>
      <c r="I190" t="s">
        <v>38</v>
      </c>
      <c r="J190"/>
      <c r="K190">
        <v>11.86</v>
      </c>
      <c r="L190">
        <v>0.0</v>
      </c>
      <c r="M190"/>
      <c r="N190"/>
      <c r="O190">
        <v>2.14</v>
      </c>
      <c r="P190">
        <v>0.0</v>
      </c>
      <c r="Q190">
        <v>14.0</v>
      </c>
      <c r="R190"/>
      <c r="S190"/>
      <c r="T190"/>
      <c r="U190"/>
      <c r="V190"/>
      <c r="W190">
        <v>18</v>
      </c>
    </row>
    <row r="191" spans="1:23">
      <c r="A191"/>
      <c r="B191" t="s">
        <v>110</v>
      </c>
      <c r="C191" t="s">
        <v>110</v>
      </c>
      <c r="D191" t="s">
        <v>33</v>
      </c>
      <c r="E191" t="s">
        <v>34</v>
      </c>
      <c r="F191" t="str">
        <f>"0010300"</f>
        <v>0010300</v>
      </c>
      <c r="G191">
        <v>1</v>
      </c>
      <c r="H191" t="str">
        <f>"00000001"</f>
        <v>00000001</v>
      </c>
      <c r="I191" t="s">
        <v>38</v>
      </c>
      <c r="J191"/>
      <c r="K191">
        <v>16.95</v>
      </c>
      <c r="L191">
        <v>0.0</v>
      </c>
      <c r="M191"/>
      <c r="N191"/>
      <c r="O191">
        <v>3.05</v>
      </c>
      <c r="P191">
        <v>0.0</v>
      </c>
      <c r="Q191">
        <v>20.0</v>
      </c>
      <c r="R191"/>
      <c r="S191"/>
      <c r="T191"/>
      <c r="U191"/>
      <c r="V191"/>
      <c r="W191">
        <v>18</v>
      </c>
    </row>
    <row r="192" spans="1:23">
      <c r="A192"/>
      <c r="B192" t="s">
        <v>110</v>
      </c>
      <c r="C192" t="s">
        <v>110</v>
      </c>
      <c r="D192" t="s">
        <v>33</v>
      </c>
      <c r="E192" t="s">
        <v>34</v>
      </c>
      <c r="F192" t="str">
        <f>"0010301"</f>
        <v>0010301</v>
      </c>
      <c r="G192">
        <v>1</v>
      </c>
      <c r="H192" t="str">
        <f>"00000001"</f>
        <v>00000001</v>
      </c>
      <c r="I192" t="s">
        <v>38</v>
      </c>
      <c r="J192"/>
      <c r="K192">
        <v>10.17</v>
      </c>
      <c r="L192">
        <v>0.0</v>
      </c>
      <c r="M192"/>
      <c r="N192"/>
      <c r="O192">
        <v>1.83</v>
      </c>
      <c r="P192">
        <v>0.0</v>
      </c>
      <c r="Q192">
        <v>12.0</v>
      </c>
      <c r="R192"/>
      <c r="S192"/>
      <c r="T192"/>
      <c r="U192"/>
      <c r="V192"/>
      <c r="W192">
        <v>18</v>
      </c>
    </row>
    <row r="193" spans="1:23">
      <c r="A193"/>
      <c r="B193" t="s">
        <v>110</v>
      </c>
      <c r="C193" t="s">
        <v>110</v>
      </c>
      <c r="D193" t="s">
        <v>33</v>
      </c>
      <c r="E193" t="s">
        <v>34</v>
      </c>
      <c r="F193" t="str">
        <f>"0010302"</f>
        <v>0010302</v>
      </c>
      <c r="G193">
        <v>1</v>
      </c>
      <c r="H193" t="str">
        <f>"00000001"</f>
        <v>00000001</v>
      </c>
      <c r="I193" t="s">
        <v>38</v>
      </c>
      <c r="J193"/>
      <c r="K193">
        <v>6.78</v>
      </c>
      <c r="L193">
        <v>0.0</v>
      </c>
      <c r="M193"/>
      <c r="N193"/>
      <c r="O193">
        <v>1.22</v>
      </c>
      <c r="P193">
        <v>0.0</v>
      </c>
      <c r="Q193">
        <v>8.0</v>
      </c>
      <c r="R193"/>
      <c r="S193"/>
      <c r="T193"/>
      <c r="U193"/>
      <c r="V193"/>
      <c r="W193">
        <v>18</v>
      </c>
    </row>
    <row r="194" spans="1:23">
      <c r="A194"/>
      <c r="B194" t="s">
        <v>110</v>
      </c>
      <c r="C194" t="s">
        <v>110</v>
      </c>
      <c r="D194" t="s">
        <v>33</v>
      </c>
      <c r="E194" t="s">
        <v>34</v>
      </c>
      <c r="F194" t="str">
        <f>"0010303"</f>
        <v>0010303</v>
      </c>
      <c r="G194">
        <v>1</v>
      </c>
      <c r="H194" t="str">
        <f>"00000001"</f>
        <v>00000001</v>
      </c>
      <c r="I194" t="s">
        <v>38</v>
      </c>
      <c r="J194"/>
      <c r="K194">
        <v>6.78</v>
      </c>
      <c r="L194">
        <v>0.0</v>
      </c>
      <c r="M194"/>
      <c r="N194"/>
      <c r="O194">
        <v>1.22</v>
      </c>
      <c r="P194">
        <v>0.0</v>
      </c>
      <c r="Q194">
        <v>8.0</v>
      </c>
      <c r="R194"/>
      <c r="S194"/>
      <c r="T194"/>
      <c r="U194"/>
      <c r="V194"/>
      <c r="W194">
        <v>18</v>
      </c>
    </row>
    <row r="195" spans="1:23">
      <c r="A195"/>
      <c r="B195" t="s">
        <v>110</v>
      </c>
      <c r="C195" t="s">
        <v>110</v>
      </c>
      <c r="D195" t="s">
        <v>33</v>
      </c>
      <c r="E195" t="s">
        <v>34</v>
      </c>
      <c r="F195" t="str">
        <f>"0010304"</f>
        <v>0010304</v>
      </c>
      <c r="G195">
        <v>1</v>
      </c>
      <c r="H195" t="str">
        <f>"00000001"</f>
        <v>00000001</v>
      </c>
      <c r="I195" t="s">
        <v>38</v>
      </c>
      <c r="J195"/>
      <c r="K195">
        <v>10.17</v>
      </c>
      <c r="L195">
        <v>0.0</v>
      </c>
      <c r="M195"/>
      <c r="N195"/>
      <c r="O195">
        <v>1.83</v>
      </c>
      <c r="P195">
        <v>0.0</v>
      </c>
      <c r="Q195">
        <v>12.0</v>
      </c>
      <c r="R195"/>
      <c r="S195"/>
      <c r="T195"/>
      <c r="U195"/>
      <c r="V195"/>
      <c r="W195">
        <v>18</v>
      </c>
    </row>
    <row r="196" spans="1:23">
      <c r="A196"/>
      <c r="B196" t="s">
        <v>110</v>
      </c>
      <c r="C196" t="s">
        <v>110</v>
      </c>
      <c r="D196" t="s">
        <v>33</v>
      </c>
      <c r="E196" t="s">
        <v>34</v>
      </c>
      <c r="F196" t="str">
        <f>"0010305"</f>
        <v>0010305</v>
      </c>
      <c r="G196">
        <v>1</v>
      </c>
      <c r="H196" t="str">
        <f>"00000001"</f>
        <v>00000001</v>
      </c>
      <c r="I196" t="s">
        <v>38</v>
      </c>
      <c r="J196"/>
      <c r="K196">
        <v>4.24</v>
      </c>
      <c r="L196">
        <v>0.0</v>
      </c>
      <c r="M196"/>
      <c r="N196"/>
      <c r="O196">
        <v>0.76</v>
      </c>
      <c r="P196">
        <v>0.0</v>
      </c>
      <c r="Q196">
        <v>5.0</v>
      </c>
      <c r="R196"/>
      <c r="S196"/>
      <c r="T196"/>
      <c r="U196"/>
      <c r="V196"/>
      <c r="W196">
        <v>18</v>
      </c>
    </row>
    <row r="197" spans="1:23">
      <c r="A197"/>
      <c r="B197" t="s">
        <v>110</v>
      </c>
      <c r="C197" t="s">
        <v>110</v>
      </c>
      <c r="D197" t="s">
        <v>33</v>
      </c>
      <c r="E197" t="s">
        <v>34</v>
      </c>
      <c r="F197" t="str">
        <f>"0010306"</f>
        <v>0010306</v>
      </c>
      <c r="G197">
        <v>1</v>
      </c>
      <c r="H197" t="str">
        <f>"00000001"</f>
        <v>00000001</v>
      </c>
      <c r="I197" t="s">
        <v>38</v>
      </c>
      <c r="J197"/>
      <c r="K197">
        <v>13.56</v>
      </c>
      <c r="L197">
        <v>0.0</v>
      </c>
      <c r="M197"/>
      <c r="N197"/>
      <c r="O197">
        <v>2.44</v>
      </c>
      <c r="P197">
        <v>0.0</v>
      </c>
      <c r="Q197">
        <v>16.0</v>
      </c>
      <c r="R197"/>
      <c r="S197"/>
      <c r="T197"/>
      <c r="U197"/>
      <c r="V197"/>
      <c r="W197">
        <v>18</v>
      </c>
    </row>
    <row r="198" spans="1:23">
      <c r="A198"/>
      <c r="B198" t="s">
        <v>110</v>
      </c>
      <c r="C198" t="s">
        <v>110</v>
      </c>
      <c r="D198" t="s">
        <v>33</v>
      </c>
      <c r="E198" t="s">
        <v>34</v>
      </c>
      <c r="F198" t="str">
        <f>"0010307"</f>
        <v>0010307</v>
      </c>
      <c r="G198">
        <v>1</v>
      </c>
      <c r="H198" t="str">
        <f>"00000001"</f>
        <v>00000001</v>
      </c>
      <c r="I198" t="s">
        <v>38</v>
      </c>
      <c r="J198"/>
      <c r="K198">
        <v>16.95</v>
      </c>
      <c r="L198">
        <v>0.0</v>
      </c>
      <c r="M198"/>
      <c r="N198"/>
      <c r="O198">
        <v>3.05</v>
      </c>
      <c r="P198">
        <v>0.0</v>
      </c>
      <c r="Q198">
        <v>20.0</v>
      </c>
      <c r="R198"/>
      <c r="S198"/>
      <c r="T198"/>
      <c r="U198"/>
      <c r="V198"/>
      <c r="W198">
        <v>18</v>
      </c>
    </row>
    <row r="199" spans="1:23">
      <c r="A199"/>
      <c r="B199" t="s">
        <v>110</v>
      </c>
      <c r="C199" t="s">
        <v>110</v>
      </c>
      <c r="D199" t="s">
        <v>33</v>
      </c>
      <c r="E199" t="s">
        <v>34</v>
      </c>
      <c r="F199" t="str">
        <f>"0010308"</f>
        <v>0010308</v>
      </c>
      <c r="G199">
        <v>1</v>
      </c>
      <c r="H199" t="str">
        <f>"00000001"</f>
        <v>00000001</v>
      </c>
      <c r="I199" t="s">
        <v>38</v>
      </c>
      <c r="J199"/>
      <c r="K199">
        <v>6.78</v>
      </c>
      <c r="L199">
        <v>0.0</v>
      </c>
      <c r="M199"/>
      <c r="N199"/>
      <c r="O199">
        <v>1.22</v>
      </c>
      <c r="P199">
        <v>0.0</v>
      </c>
      <c r="Q199">
        <v>8.0</v>
      </c>
      <c r="R199"/>
      <c r="S199"/>
      <c r="T199"/>
      <c r="U199"/>
      <c r="V199"/>
      <c r="W199">
        <v>18</v>
      </c>
    </row>
    <row r="200" spans="1:23">
      <c r="A200"/>
      <c r="B200" t="s">
        <v>111</v>
      </c>
      <c r="C200" t="s">
        <v>111</v>
      </c>
      <c r="D200" t="s">
        <v>41</v>
      </c>
      <c r="E200" t="s">
        <v>42</v>
      </c>
      <c r="F200" t="str">
        <f>"0000862"</f>
        <v>0000862</v>
      </c>
      <c r="G200">
        <v>6</v>
      </c>
      <c r="H200" t="str">
        <f>"20101951872"</f>
        <v>20101951872</v>
      </c>
      <c r="I200" t="s">
        <v>112</v>
      </c>
      <c r="J200"/>
      <c r="K200">
        <v>11.86</v>
      </c>
      <c r="L200">
        <v>0.0</v>
      </c>
      <c r="M200"/>
      <c r="N200"/>
      <c r="O200">
        <v>2.14</v>
      </c>
      <c r="P200">
        <v>0.0</v>
      </c>
      <c r="Q200">
        <v>14.0</v>
      </c>
      <c r="R200"/>
      <c r="S200"/>
      <c r="T200"/>
      <c r="U200"/>
      <c r="V200"/>
      <c r="W200">
        <v>18</v>
      </c>
    </row>
    <row r="201" spans="1:23">
      <c r="A201"/>
      <c r="B201" t="s">
        <v>111</v>
      </c>
      <c r="C201" t="s">
        <v>111</v>
      </c>
      <c r="D201" t="s">
        <v>33</v>
      </c>
      <c r="E201" t="s">
        <v>34</v>
      </c>
      <c r="F201" t="str">
        <f>"0010309"</f>
        <v>0010309</v>
      </c>
      <c r="G201">
        <v>1</v>
      </c>
      <c r="H201" t="str">
        <f>"00000001"</f>
        <v>00000001</v>
      </c>
      <c r="I201" t="s">
        <v>38</v>
      </c>
      <c r="J201"/>
      <c r="K201">
        <v>1.69</v>
      </c>
      <c r="L201">
        <v>0.0</v>
      </c>
      <c r="M201"/>
      <c r="N201"/>
      <c r="O201">
        <v>0.31</v>
      </c>
      <c r="P201">
        <v>0.0</v>
      </c>
      <c r="Q201">
        <v>2.0</v>
      </c>
      <c r="R201"/>
      <c r="S201"/>
      <c r="T201"/>
      <c r="U201"/>
      <c r="V201"/>
      <c r="W201">
        <v>18</v>
      </c>
    </row>
    <row r="202" spans="1:23">
      <c r="A202"/>
      <c r="B202" t="s">
        <v>111</v>
      </c>
      <c r="C202" t="s">
        <v>111</v>
      </c>
      <c r="D202" t="s">
        <v>33</v>
      </c>
      <c r="E202" t="s">
        <v>34</v>
      </c>
      <c r="F202" t="str">
        <f>"0010310"</f>
        <v>0010310</v>
      </c>
      <c r="G202">
        <v>1</v>
      </c>
      <c r="H202" t="str">
        <f>"00000001"</f>
        <v>00000001</v>
      </c>
      <c r="I202" t="s">
        <v>38</v>
      </c>
      <c r="J202"/>
      <c r="K202">
        <v>1.27</v>
      </c>
      <c r="L202">
        <v>0.0</v>
      </c>
      <c r="M202"/>
      <c r="N202"/>
      <c r="O202">
        <v>0.23</v>
      </c>
      <c r="P202">
        <v>0.0</v>
      </c>
      <c r="Q202">
        <v>1.5</v>
      </c>
      <c r="R202"/>
      <c r="S202"/>
      <c r="T202"/>
      <c r="U202"/>
      <c r="V202"/>
      <c r="W202">
        <v>18</v>
      </c>
    </row>
    <row r="203" spans="1:23">
      <c r="A203"/>
      <c r="B203" t="s">
        <v>111</v>
      </c>
      <c r="C203" t="s">
        <v>111</v>
      </c>
      <c r="D203" t="s">
        <v>33</v>
      </c>
      <c r="E203" t="s">
        <v>34</v>
      </c>
      <c r="F203" t="str">
        <f>"0010311"</f>
        <v>0010311</v>
      </c>
      <c r="G203">
        <v>1</v>
      </c>
      <c r="H203" t="str">
        <f>"00000001"</f>
        <v>00000001</v>
      </c>
      <c r="I203" t="s">
        <v>38</v>
      </c>
      <c r="J203"/>
      <c r="K203">
        <v>2.54</v>
      </c>
      <c r="L203">
        <v>0.0</v>
      </c>
      <c r="M203"/>
      <c r="N203"/>
      <c r="O203">
        <v>0.46</v>
      </c>
      <c r="P203">
        <v>0.0</v>
      </c>
      <c r="Q203">
        <v>3.0</v>
      </c>
      <c r="R203"/>
      <c r="S203"/>
      <c r="T203"/>
      <c r="U203"/>
      <c r="V203"/>
      <c r="W203">
        <v>18</v>
      </c>
    </row>
    <row r="204" spans="1:23">
      <c r="A204"/>
      <c r="B204" t="s">
        <v>111</v>
      </c>
      <c r="C204" t="s">
        <v>111</v>
      </c>
      <c r="D204" t="s">
        <v>33</v>
      </c>
      <c r="E204" t="s">
        <v>34</v>
      </c>
      <c r="F204" t="str">
        <f>"0010312"</f>
        <v>0010312</v>
      </c>
      <c r="G204">
        <v>1</v>
      </c>
      <c r="H204" t="str">
        <f>"00000001"</f>
        <v>00000001</v>
      </c>
      <c r="I204" t="s">
        <v>38</v>
      </c>
      <c r="J204"/>
      <c r="K204">
        <v>10.17</v>
      </c>
      <c r="L204">
        <v>0.0</v>
      </c>
      <c r="M204"/>
      <c r="N204"/>
      <c r="O204">
        <v>1.83</v>
      </c>
      <c r="P204">
        <v>0.0</v>
      </c>
      <c r="Q204">
        <v>12.0</v>
      </c>
      <c r="R204"/>
      <c r="S204"/>
      <c r="T204"/>
      <c r="U204"/>
      <c r="V204"/>
      <c r="W204">
        <v>18</v>
      </c>
    </row>
    <row r="205" spans="1:23">
      <c r="A205"/>
      <c r="B205" t="s">
        <v>111</v>
      </c>
      <c r="C205" t="s">
        <v>111</v>
      </c>
      <c r="D205" t="s">
        <v>33</v>
      </c>
      <c r="E205" t="s">
        <v>34</v>
      </c>
      <c r="F205" t="str">
        <f>"0010313"</f>
        <v>0010313</v>
      </c>
      <c r="G205">
        <v>1</v>
      </c>
      <c r="H205" t="str">
        <f>"00000001"</f>
        <v>00000001</v>
      </c>
      <c r="I205" t="s">
        <v>38</v>
      </c>
      <c r="J205"/>
      <c r="K205">
        <v>6.78</v>
      </c>
      <c r="L205">
        <v>0.0</v>
      </c>
      <c r="M205"/>
      <c r="N205"/>
      <c r="O205">
        <v>1.22</v>
      </c>
      <c r="P205">
        <v>0.0</v>
      </c>
      <c r="Q205">
        <v>8.0</v>
      </c>
      <c r="R205"/>
      <c r="S205"/>
      <c r="T205"/>
      <c r="U205"/>
      <c r="V205"/>
      <c r="W205">
        <v>18</v>
      </c>
    </row>
    <row r="206" spans="1:23">
      <c r="A206"/>
      <c r="B206" t="s">
        <v>111</v>
      </c>
      <c r="C206" t="s">
        <v>111</v>
      </c>
      <c r="D206" t="s">
        <v>33</v>
      </c>
      <c r="E206" t="s">
        <v>34</v>
      </c>
      <c r="F206" t="str">
        <f>"0010314"</f>
        <v>0010314</v>
      </c>
      <c r="G206">
        <v>1</v>
      </c>
      <c r="H206" t="str">
        <f>"00000001"</f>
        <v>00000001</v>
      </c>
      <c r="I206" t="s">
        <v>38</v>
      </c>
      <c r="J206"/>
      <c r="K206">
        <v>16.95</v>
      </c>
      <c r="L206">
        <v>0.0</v>
      </c>
      <c r="M206"/>
      <c r="N206"/>
      <c r="O206">
        <v>3.05</v>
      </c>
      <c r="P206">
        <v>0.0</v>
      </c>
      <c r="Q206">
        <v>20.0</v>
      </c>
      <c r="R206"/>
      <c r="S206"/>
      <c r="T206"/>
      <c r="U206"/>
      <c r="V206"/>
      <c r="W206">
        <v>18</v>
      </c>
    </row>
    <row r="207" spans="1:23">
      <c r="A207"/>
      <c r="B207" t="s">
        <v>111</v>
      </c>
      <c r="C207" t="s">
        <v>111</v>
      </c>
      <c r="D207" t="s">
        <v>33</v>
      </c>
      <c r="E207" t="s">
        <v>34</v>
      </c>
      <c r="F207" t="str">
        <f>"0010315"</f>
        <v>0010315</v>
      </c>
      <c r="G207">
        <v>1</v>
      </c>
      <c r="H207" t="str">
        <f>"00000001"</f>
        <v>00000001</v>
      </c>
      <c r="I207" t="s">
        <v>38</v>
      </c>
      <c r="J207"/>
      <c r="K207">
        <v>13.98</v>
      </c>
      <c r="L207">
        <v>0.0</v>
      </c>
      <c r="M207"/>
      <c r="N207"/>
      <c r="O207">
        <v>2.52</v>
      </c>
      <c r="P207">
        <v>0.0</v>
      </c>
      <c r="Q207">
        <v>16.5</v>
      </c>
      <c r="R207"/>
      <c r="S207"/>
      <c r="T207"/>
      <c r="U207"/>
      <c r="V207"/>
      <c r="W207">
        <v>18</v>
      </c>
    </row>
    <row r="208" spans="1:23">
      <c r="A208"/>
      <c r="B208" t="s">
        <v>111</v>
      </c>
      <c r="C208" t="s">
        <v>111</v>
      </c>
      <c r="D208" t="s">
        <v>33</v>
      </c>
      <c r="E208" t="s">
        <v>34</v>
      </c>
      <c r="F208" t="str">
        <f>"0010316"</f>
        <v>0010316</v>
      </c>
      <c r="G208">
        <v>1</v>
      </c>
      <c r="H208" t="str">
        <f>"00000001"</f>
        <v>00000001</v>
      </c>
      <c r="I208" t="s">
        <v>38</v>
      </c>
      <c r="J208"/>
      <c r="K208">
        <v>6.36</v>
      </c>
      <c r="L208">
        <v>0.0</v>
      </c>
      <c r="M208"/>
      <c r="N208"/>
      <c r="O208">
        <v>1.14</v>
      </c>
      <c r="P208">
        <v>0.0</v>
      </c>
      <c r="Q208">
        <v>7.5</v>
      </c>
      <c r="R208"/>
      <c r="S208"/>
      <c r="T208"/>
      <c r="U208"/>
      <c r="V208"/>
      <c r="W208">
        <v>18</v>
      </c>
    </row>
    <row r="209" spans="1:23">
      <c r="A209"/>
      <c r="B209" t="s">
        <v>111</v>
      </c>
      <c r="C209" t="s">
        <v>111</v>
      </c>
      <c r="D209" t="s">
        <v>33</v>
      </c>
      <c r="E209" t="s">
        <v>34</v>
      </c>
      <c r="F209" t="str">
        <f>"0010317"</f>
        <v>0010317</v>
      </c>
      <c r="G209">
        <v>1</v>
      </c>
      <c r="H209" t="str">
        <f>"00000001"</f>
        <v>00000001</v>
      </c>
      <c r="I209" t="s">
        <v>38</v>
      </c>
      <c r="J209"/>
      <c r="K209">
        <v>3.39</v>
      </c>
      <c r="L209">
        <v>0.0</v>
      </c>
      <c r="M209"/>
      <c r="N209"/>
      <c r="O209">
        <v>0.61</v>
      </c>
      <c r="P209">
        <v>0.0</v>
      </c>
      <c r="Q209">
        <v>4.0</v>
      </c>
      <c r="R209"/>
      <c r="S209"/>
      <c r="T209"/>
      <c r="U209"/>
      <c r="V209"/>
      <c r="W209">
        <v>18</v>
      </c>
    </row>
    <row r="210" spans="1:23">
      <c r="A210"/>
      <c r="B210" t="s">
        <v>111</v>
      </c>
      <c r="C210" t="s">
        <v>111</v>
      </c>
      <c r="D210" t="s">
        <v>33</v>
      </c>
      <c r="E210" t="s">
        <v>34</v>
      </c>
      <c r="F210" t="str">
        <f>"0010318"</f>
        <v>0010318</v>
      </c>
      <c r="G210">
        <v>1</v>
      </c>
      <c r="H210" t="str">
        <f>"00000001"</f>
        <v>00000001</v>
      </c>
      <c r="I210" t="s">
        <v>38</v>
      </c>
      <c r="J210"/>
      <c r="K210">
        <v>4.24</v>
      </c>
      <c r="L210">
        <v>0.0</v>
      </c>
      <c r="M210"/>
      <c r="N210"/>
      <c r="O210">
        <v>0.76</v>
      </c>
      <c r="P210">
        <v>0.0</v>
      </c>
      <c r="Q210">
        <v>5.0</v>
      </c>
      <c r="R210"/>
      <c r="S210"/>
      <c r="T210"/>
      <c r="U210"/>
      <c r="V210"/>
      <c r="W210">
        <v>18</v>
      </c>
    </row>
    <row r="211" spans="1:23">
      <c r="A211"/>
      <c r="B211" t="s">
        <v>111</v>
      </c>
      <c r="C211" t="s">
        <v>111</v>
      </c>
      <c r="D211" t="s">
        <v>33</v>
      </c>
      <c r="E211" t="s">
        <v>34</v>
      </c>
      <c r="F211" t="str">
        <f>"0010319"</f>
        <v>0010319</v>
      </c>
      <c r="G211">
        <v>1</v>
      </c>
      <c r="H211" t="str">
        <f>"00000001"</f>
        <v>00000001</v>
      </c>
      <c r="I211" t="s">
        <v>38</v>
      </c>
      <c r="J211"/>
      <c r="K211">
        <v>27.97</v>
      </c>
      <c r="L211">
        <v>0.0</v>
      </c>
      <c r="M211"/>
      <c r="N211"/>
      <c r="O211">
        <v>5.03</v>
      </c>
      <c r="P211">
        <v>0.0</v>
      </c>
      <c r="Q211">
        <v>33.0</v>
      </c>
      <c r="R211"/>
      <c r="S211"/>
      <c r="T211"/>
      <c r="U211"/>
      <c r="V211"/>
      <c r="W211">
        <v>18</v>
      </c>
    </row>
    <row r="212" spans="1:23">
      <c r="A212"/>
      <c r="B212" t="s">
        <v>111</v>
      </c>
      <c r="C212" t="s">
        <v>111</v>
      </c>
      <c r="D212" t="s">
        <v>33</v>
      </c>
      <c r="E212" t="s">
        <v>34</v>
      </c>
      <c r="F212" t="str">
        <f>"0010320"</f>
        <v>0010320</v>
      </c>
      <c r="G212">
        <v>1</v>
      </c>
      <c r="H212" t="str">
        <f>"00000001"</f>
        <v>00000001</v>
      </c>
      <c r="I212" t="s">
        <v>38</v>
      </c>
      <c r="J212"/>
      <c r="K212">
        <v>11.86</v>
      </c>
      <c r="L212">
        <v>0.0</v>
      </c>
      <c r="M212"/>
      <c r="N212"/>
      <c r="O212">
        <v>2.14</v>
      </c>
      <c r="P212">
        <v>0.0</v>
      </c>
      <c r="Q212">
        <v>14.0</v>
      </c>
      <c r="R212"/>
      <c r="S212"/>
      <c r="T212"/>
      <c r="U212"/>
      <c r="V212"/>
      <c r="W212">
        <v>18</v>
      </c>
    </row>
    <row r="213" spans="1:23">
      <c r="A213"/>
      <c r="B213" t="s">
        <v>111</v>
      </c>
      <c r="C213" t="s">
        <v>111</v>
      </c>
      <c r="D213" t="s">
        <v>33</v>
      </c>
      <c r="E213" t="s">
        <v>34</v>
      </c>
      <c r="F213" t="str">
        <f>"0010321"</f>
        <v>0010321</v>
      </c>
      <c r="G213">
        <v>1</v>
      </c>
      <c r="H213" t="str">
        <f>"00000001"</f>
        <v>00000001</v>
      </c>
      <c r="I213" t="s">
        <v>38</v>
      </c>
      <c r="J213"/>
      <c r="K213">
        <v>3.39</v>
      </c>
      <c r="L213">
        <v>0.0</v>
      </c>
      <c r="M213"/>
      <c r="N213"/>
      <c r="O213">
        <v>0.61</v>
      </c>
      <c r="P213">
        <v>0.0</v>
      </c>
      <c r="Q213">
        <v>4.0</v>
      </c>
      <c r="R213"/>
      <c r="S213"/>
      <c r="T213"/>
      <c r="U213"/>
      <c r="V213"/>
      <c r="W213">
        <v>18</v>
      </c>
    </row>
    <row r="214" spans="1:23">
      <c r="A214"/>
      <c r="B214" t="s">
        <v>113</v>
      </c>
      <c r="C214" t="s">
        <v>113</v>
      </c>
      <c r="D214" t="s">
        <v>33</v>
      </c>
      <c r="E214" t="s">
        <v>34</v>
      </c>
      <c r="F214" t="str">
        <f>"0010322"</f>
        <v>0010322</v>
      </c>
      <c r="G214">
        <v>1</v>
      </c>
      <c r="H214" t="str">
        <f>"41858974"</f>
        <v>41858974</v>
      </c>
      <c r="I214" t="s">
        <v>114</v>
      </c>
      <c r="J214"/>
      <c r="K214">
        <v>4.66</v>
      </c>
      <c r="L214">
        <v>0.0</v>
      </c>
      <c r="M214"/>
      <c r="N214"/>
      <c r="O214">
        <v>0.84</v>
      </c>
      <c r="P214">
        <v>0.0</v>
      </c>
      <c r="Q214">
        <v>5.5</v>
      </c>
      <c r="R214"/>
      <c r="S214"/>
      <c r="T214"/>
      <c r="U214"/>
      <c r="V214"/>
      <c r="W214">
        <v>18</v>
      </c>
    </row>
    <row r="215" spans="1:23">
      <c r="A215"/>
      <c r="B215" t="s">
        <v>113</v>
      </c>
      <c r="C215" t="s">
        <v>113</v>
      </c>
      <c r="D215" t="s">
        <v>41</v>
      </c>
      <c r="E215" t="s">
        <v>42</v>
      </c>
      <c r="F215" t="str">
        <f>"0000863"</f>
        <v>0000863</v>
      </c>
      <c r="G215">
        <v>6</v>
      </c>
      <c r="H215" t="str">
        <f>"10275402741"</f>
        <v>10275402741</v>
      </c>
      <c r="I215" t="s">
        <v>115</v>
      </c>
      <c r="J215"/>
      <c r="K215">
        <v>271.61</v>
      </c>
      <c r="L215">
        <v>0.0</v>
      </c>
      <c r="M215"/>
      <c r="N215"/>
      <c r="O215">
        <v>48.89</v>
      </c>
      <c r="P215">
        <v>0.0</v>
      </c>
      <c r="Q215">
        <v>320.5</v>
      </c>
      <c r="R215"/>
      <c r="S215"/>
      <c r="T215"/>
      <c r="U215"/>
      <c r="V215"/>
      <c r="W215">
        <v>18</v>
      </c>
    </row>
    <row r="216" spans="1:23">
      <c r="A216"/>
      <c r="B216" t="s">
        <v>113</v>
      </c>
      <c r="C216" t="s">
        <v>113</v>
      </c>
      <c r="D216" t="s">
        <v>33</v>
      </c>
      <c r="E216" t="s">
        <v>34</v>
      </c>
      <c r="F216" t="str">
        <f>"0010323"</f>
        <v>0010323</v>
      </c>
      <c r="G216">
        <v>6</v>
      </c>
      <c r="H216" t="str">
        <f>"20146796347"</f>
        <v>20146796347</v>
      </c>
      <c r="I216" t="s">
        <v>77</v>
      </c>
      <c r="J216"/>
      <c r="K216">
        <v>12.71</v>
      </c>
      <c r="L216">
        <v>0.0</v>
      </c>
      <c r="M216"/>
      <c r="N216"/>
      <c r="O216">
        <v>2.29</v>
      </c>
      <c r="P216">
        <v>0.0</v>
      </c>
      <c r="Q216">
        <v>15.0</v>
      </c>
      <c r="R216"/>
      <c r="S216"/>
      <c r="T216"/>
      <c r="U216"/>
      <c r="V216"/>
      <c r="W216">
        <v>18</v>
      </c>
    </row>
    <row r="217" spans="1:23">
      <c r="A217"/>
      <c r="B217" t="s">
        <v>113</v>
      </c>
      <c r="C217" t="s">
        <v>113</v>
      </c>
      <c r="D217" t="s">
        <v>33</v>
      </c>
      <c r="E217" t="s">
        <v>34</v>
      </c>
      <c r="F217" t="str">
        <f>"0010324"</f>
        <v>0010324</v>
      </c>
      <c r="G217">
        <v>1</v>
      </c>
      <c r="H217" t="str">
        <f>"72909074"</f>
        <v>72909074</v>
      </c>
      <c r="I217" t="s">
        <v>116</v>
      </c>
      <c r="J217"/>
      <c r="K217">
        <v>67.8</v>
      </c>
      <c r="L217">
        <v>0.0</v>
      </c>
      <c r="M217"/>
      <c r="N217"/>
      <c r="O217">
        <v>12.2</v>
      </c>
      <c r="P217">
        <v>0.0</v>
      </c>
      <c r="Q217">
        <v>80.0</v>
      </c>
      <c r="R217"/>
      <c r="S217"/>
      <c r="T217"/>
      <c r="U217"/>
      <c r="V217"/>
      <c r="W217">
        <v>18</v>
      </c>
    </row>
    <row r="218" spans="1:23">
      <c r="A218"/>
      <c r="B218" t="s">
        <v>113</v>
      </c>
      <c r="C218" t="s">
        <v>113</v>
      </c>
      <c r="D218" t="s">
        <v>33</v>
      </c>
      <c r="E218" t="s">
        <v>34</v>
      </c>
      <c r="F218" t="str">
        <f>"0010325"</f>
        <v>0010325</v>
      </c>
      <c r="G218">
        <v>1</v>
      </c>
      <c r="H218" t="str">
        <f>"00000001"</f>
        <v>00000001</v>
      </c>
      <c r="I218" t="s">
        <v>38</v>
      </c>
      <c r="J218"/>
      <c r="K218">
        <v>12.71</v>
      </c>
      <c r="L218">
        <v>0.0</v>
      </c>
      <c r="M218"/>
      <c r="N218"/>
      <c r="O218">
        <v>2.29</v>
      </c>
      <c r="P218">
        <v>0.0</v>
      </c>
      <c r="Q218">
        <v>15.0</v>
      </c>
      <c r="R218"/>
      <c r="S218"/>
      <c r="T218"/>
      <c r="U218"/>
      <c r="V218"/>
      <c r="W218">
        <v>18</v>
      </c>
    </row>
    <row r="219" spans="1:23">
      <c r="A219"/>
      <c r="B219" t="s">
        <v>113</v>
      </c>
      <c r="C219" t="s">
        <v>113</v>
      </c>
      <c r="D219" t="s">
        <v>33</v>
      </c>
      <c r="E219" t="s">
        <v>34</v>
      </c>
      <c r="F219" t="str">
        <f>"0010326"</f>
        <v>0010326</v>
      </c>
      <c r="G219">
        <v>1</v>
      </c>
      <c r="H219" t="str">
        <f>"00000001"</f>
        <v>00000001</v>
      </c>
      <c r="I219" t="s">
        <v>38</v>
      </c>
      <c r="J219"/>
      <c r="K219">
        <v>1.69</v>
      </c>
      <c r="L219">
        <v>0.0</v>
      </c>
      <c r="M219"/>
      <c r="N219"/>
      <c r="O219">
        <v>0.31</v>
      </c>
      <c r="P219">
        <v>0.0</v>
      </c>
      <c r="Q219">
        <v>2.0</v>
      </c>
      <c r="R219"/>
      <c r="S219"/>
      <c r="T219"/>
      <c r="U219"/>
      <c r="V219"/>
      <c r="W219">
        <v>18</v>
      </c>
    </row>
    <row r="220" spans="1:23">
      <c r="A220"/>
      <c r="B220" t="s">
        <v>113</v>
      </c>
      <c r="C220" t="s">
        <v>113</v>
      </c>
      <c r="D220" t="s">
        <v>41</v>
      </c>
      <c r="E220" t="s">
        <v>42</v>
      </c>
      <c r="F220" t="str">
        <f>"0000864"</f>
        <v>0000864</v>
      </c>
      <c r="G220">
        <v>6</v>
      </c>
      <c r="H220" t="str">
        <f>"20606259094"</f>
        <v>20606259094</v>
      </c>
      <c r="I220" t="s">
        <v>102</v>
      </c>
      <c r="J220"/>
      <c r="K220">
        <v>13.56</v>
      </c>
      <c r="L220">
        <v>0.0</v>
      </c>
      <c r="M220"/>
      <c r="N220"/>
      <c r="O220">
        <v>2.44</v>
      </c>
      <c r="P220">
        <v>0.0</v>
      </c>
      <c r="Q220">
        <v>16.0</v>
      </c>
      <c r="R220"/>
      <c r="S220"/>
      <c r="T220"/>
      <c r="U220"/>
      <c r="V220"/>
      <c r="W220">
        <v>18</v>
      </c>
    </row>
    <row r="221" spans="1:23">
      <c r="A221"/>
      <c r="B221" t="s">
        <v>113</v>
      </c>
      <c r="C221" t="s">
        <v>113</v>
      </c>
      <c r="D221" t="s">
        <v>41</v>
      </c>
      <c r="E221" t="s">
        <v>42</v>
      </c>
      <c r="F221" t="str">
        <f>"0000865"</f>
        <v>0000865</v>
      </c>
      <c r="G221">
        <v>6</v>
      </c>
      <c r="H221" t="str">
        <f>"20610600787"</f>
        <v>20610600787</v>
      </c>
      <c r="I221" t="s">
        <v>109</v>
      </c>
      <c r="J221"/>
      <c r="K221">
        <v>22.03</v>
      </c>
      <c r="L221">
        <v>0.0</v>
      </c>
      <c r="M221"/>
      <c r="N221"/>
      <c r="O221">
        <v>3.97</v>
      </c>
      <c r="P221">
        <v>0.0</v>
      </c>
      <c r="Q221">
        <v>26.0</v>
      </c>
      <c r="R221"/>
      <c r="S221"/>
      <c r="T221"/>
      <c r="U221"/>
      <c r="V221"/>
      <c r="W221">
        <v>18</v>
      </c>
    </row>
    <row r="222" spans="1:23">
      <c r="A222"/>
      <c r="B222" t="s">
        <v>113</v>
      </c>
      <c r="C222" t="s">
        <v>113</v>
      </c>
      <c r="D222" t="s">
        <v>33</v>
      </c>
      <c r="E222" t="s">
        <v>34</v>
      </c>
      <c r="F222" t="str">
        <f>"0010327"</f>
        <v>0010327</v>
      </c>
      <c r="G222">
        <v>1</v>
      </c>
      <c r="H222" t="str">
        <f>"71118615"</f>
        <v>71118615</v>
      </c>
      <c r="I222" t="s">
        <v>117</v>
      </c>
      <c r="J222"/>
      <c r="K222">
        <v>2.54</v>
      </c>
      <c r="L222">
        <v>0.0</v>
      </c>
      <c r="M222"/>
      <c r="N222"/>
      <c r="O222">
        <v>0.46</v>
      </c>
      <c r="P222">
        <v>0.0</v>
      </c>
      <c r="Q222">
        <v>3.0</v>
      </c>
      <c r="R222"/>
      <c r="S222"/>
      <c r="T222"/>
      <c r="U222"/>
      <c r="V222"/>
      <c r="W222">
        <v>18</v>
      </c>
    </row>
    <row r="223" spans="1:23">
      <c r="A223"/>
      <c r="B223" t="s">
        <v>113</v>
      </c>
      <c r="C223" t="s">
        <v>113</v>
      </c>
      <c r="D223" t="s">
        <v>33</v>
      </c>
      <c r="E223" t="s">
        <v>34</v>
      </c>
      <c r="F223" t="str">
        <f>"0010328"</f>
        <v>0010328</v>
      </c>
      <c r="G223">
        <v>1</v>
      </c>
      <c r="H223" t="str">
        <f>"00000001"</f>
        <v>00000001</v>
      </c>
      <c r="I223" t="s">
        <v>38</v>
      </c>
      <c r="J223"/>
      <c r="K223">
        <v>72.03</v>
      </c>
      <c r="L223">
        <v>0.0</v>
      </c>
      <c r="M223"/>
      <c r="N223"/>
      <c r="O223">
        <v>12.97</v>
      </c>
      <c r="P223">
        <v>0.0</v>
      </c>
      <c r="Q223">
        <v>85.0</v>
      </c>
      <c r="R223"/>
      <c r="S223"/>
      <c r="T223"/>
      <c r="U223"/>
      <c r="V223"/>
      <c r="W223">
        <v>18</v>
      </c>
    </row>
    <row r="224" spans="1:23">
      <c r="A224"/>
      <c r="B224" t="s">
        <v>113</v>
      </c>
      <c r="C224" t="s">
        <v>113</v>
      </c>
      <c r="D224" t="s">
        <v>33</v>
      </c>
      <c r="E224" t="s">
        <v>34</v>
      </c>
      <c r="F224" t="str">
        <f>"0010329"</f>
        <v>0010329</v>
      </c>
      <c r="G224">
        <v>6</v>
      </c>
      <c r="H224" t="str">
        <f>"20495670733"</f>
        <v>20495670733</v>
      </c>
      <c r="I224" t="s">
        <v>97</v>
      </c>
      <c r="J224"/>
      <c r="K224">
        <v>72.03</v>
      </c>
      <c r="L224">
        <v>0.0</v>
      </c>
      <c r="M224"/>
      <c r="N224"/>
      <c r="O224">
        <v>12.97</v>
      </c>
      <c r="P224">
        <v>0.0</v>
      </c>
      <c r="Q224">
        <v>85.0</v>
      </c>
      <c r="R224"/>
      <c r="S224"/>
      <c r="T224"/>
      <c r="U224"/>
      <c r="V224"/>
      <c r="W224">
        <v>18</v>
      </c>
    </row>
    <row r="225" spans="1:23">
      <c r="A225"/>
      <c r="B225" t="s">
        <v>118</v>
      </c>
      <c r="C225" t="s">
        <v>118</v>
      </c>
      <c r="D225" t="s">
        <v>33</v>
      </c>
      <c r="E225" t="s">
        <v>34</v>
      </c>
      <c r="F225" t="str">
        <f>"0010330"</f>
        <v>0010330</v>
      </c>
      <c r="G225">
        <v>1</v>
      </c>
      <c r="H225" t="str">
        <f>"000POLIC"</f>
        <v>000POLIC</v>
      </c>
      <c r="I225" t="s">
        <v>119</v>
      </c>
      <c r="J225"/>
      <c r="K225">
        <v>5.08</v>
      </c>
      <c r="L225">
        <v>0.0</v>
      </c>
      <c r="M225"/>
      <c r="N225"/>
      <c r="O225">
        <v>0.92</v>
      </c>
      <c r="P225">
        <v>0.0</v>
      </c>
      <c r="Q225">
        <v>6.0</v>
      </c>
      <c r="R225"/>
      <c r="S225"/>
      <c r="T225"/>
      <c r="U225"/>
      <c r="V225"/>
      <c r="W225">
        <v>18</v>
      </c>
    </row>
    <row r="226" spans="1:23">
      <c r="A226"/>
      <c r="B226" t="s">
        <v>118</v>
      </c>
      <c r="C226" t="s">
        <v>118</v>
      </c>
      <c r="D226" t="s">
        <v>33</v>
      </c>
      <c r="E226" t="s">
        <v>34</v>
      </c>
      <c r="F226" t="str">
        <f>"0010331"</f>
        <v>0010331</v>
      </c>
      <c r="G226">
        <v>6</v>
      </c>
      <c r="H226" t="str">
        <f>"20146796347"</f>
        <v>20146796347</v>
      </c>
      <c r="I226" t="s">
        <v>77</v>
      </c>
      <c r="J226"/>
      <c r="K226">
        <v>6.78</v>
      </c>
      <c r="L226">
        <v>0.0</v>
      </c>
      <c r="M226"/>
      <c r="N226"/>
      <c r="O226">
        <v>1.22</v>
      </c>
      <c r="P226">
        <v>0.0</v>
      </c>
      <c r="Q226">
        <v>8.0</v>
      </c>
      <c r="R226"/>
      <c r="S226"/>
      <c r="T226"/>
      <c r="U226"/>
      <c r="V226"/>
      <c r="W226">
        <v>18</v>
      </c>
    </row>
    <row r="227" spans="1:23">
      <c r="A227"/>
      <c r="B227" t="s">
        <v>118</v>
      </c>
      <c r="C227" t="s">
        <v>118</v>
      </c>
      <c r="D227" t="s">
        <v>41</v>
      </c>
      <c r="E227" t="s">
        <v>42</v>
      </c>
      <c r="F227" t="str">
        <f>"0000866"</f>
        <v>0000866</v>
      </c>
      <c r="G227">
        <v>6</v>
      </c>
      <c r="H227" t="str">
        <f>"20212387755"</f>
        <v>20212387755</v>
      </c>
      <c r="I227" t="s">
        <v>120</v>
      </c>
      <c r="J227"/>
      <c r="K227">
        <v>114.41</v>
      </c>
      <c r="L227">
        <v>0.0</v>
      </c>
      <c r="M227"/>
      <c r="N227"/>
      <c r="O227">
        <v>20.59</v>
      </c>
      <c r="P227">
        <v>0.0</v>
      </c>
      <c r="Q227">
        <v>135.0</v>
      </c>
      <c r="R227"/>
      <c r="S227"/>
      <c r="T227"/>
      <c r="U227"/>
      <c r="V227"/>
      <c r="W227">
        <v>18</v>
      </c>
    </row>
    <row r="228" spans="1:23">
      <c r="A228"/>
      <c r="B228" t="s">
        <v>118</v>
      </c>
      <c r="C228" t="s">
        <v>118</v>
      </c>
      <c r="D228" t="s">
        <v>33</v>
      </c>
      <c r="E228" t="s">
        <v>34</v>
      </c>
      <c r="F228" t="str">
        <f>"0010332"</f>
        <v>0010332</v>
      </c>
      <c r="G228">
        <v>1</v>
      </c>
      <c r="H228" t="str">
        <f>"00000001"</f>
        <v>00000001</v>
      </c>
      <c r="I228" t="s">
        <v>38</v>
      </c>
      <c r="J228"/>
      <c r="K228">
        <v>10.17</v>
      </c>
      <c r="L228">
        <v>0.0</v>
      </c>
      <c r="M228"/>
      <c r="N228"/>
      <c r="O228">
        <v>1.83</v>
      </c>
      <c r="P228">
        <v>0.0</v>
      </c>
      <c r="Q228">
        <v>12.0</v>
      </c>
      <c r="R228"/>
      <c r="S228"/>
      <c r="T228"/>
      <c r="U228"/>
      <c r="V228"/>
      <c r="W228">
        <v>18</v>
      </c>
    </row>
    <row r="229" spans="1:23">
      <c r="A229"/>
      <c r="B229" t="s">
        <v>118</v>
      </c>
      <c r="C229" t="s">
        <v>118</v>
      </c>
      <c r="D229" t="s">
        <v>33</v>
      </c>
      <c r="E229" t="s">
        <v>34</v>
      </c>
      <c r="F229" t="str">
        <f>"0010333"</f>
        <v>0010333</v>
      </c>
      <c r="G229">
        <v>1</v>
      </c>
      <c r="H229" t="str">
        <f>"00000001"</f>
        <v>00000001</v>
      </c>
      <c r="I229" t="s">
        <v>38</v>
      </c>
      <c r="J229"/>
      <c r="K229">
        <v>3.39</v>
      </c>
      <c r="L229">
        <v>0.0</v>
      </c>
      <c r="M229"/>
      <c r="N229"/>
      <c r="O229">
        <v>0.61</v>
      </c>
      <c r="P229">
        <v>0.0</v>
      </c>
      <c r="Q229">
        <v>4.0</v>
      </c>
      <c r="R229"/>
      <c r="S229"/>
      <c r="T229"/>
      <c r="U229"/>
      <c r="V229"/>
      <c r="W229">
        <v>18</v>
      </c>
    </row>
    <row r="230" spans="1:23">
      <c r="A230"/>
      <c r="B230" t="s">
        <v>118</v>
      </c>
      <c r="C230" t="s">
        <v>118</v>
      </c>
      <c r="D230" t="s">
        <v>33</v>
      </c>
      <c r="E230" t="s">
        <v>34</v>
      </c>
      <c r="F230" t="str">
        <f>"0010334"</f>
        <v>0010334</v>
      </c>
      <c r="G230">
        <v>1</v>
      </c>
      <c r="H230" t="str">
        <f>"00000001"</f>
        <v>00000001</v>
      </c>
      <c r="I230" t="s">
        <v>38</v>
      </c>
      <c r="J230"/>
      <c r="K230">
        <v>6.78</v>
      </c>
      <c r="L230">
        <v>0.0</v>
      </c>
      <c r="M230"/>
      <c r="N230"/>
      <c r="O230">
        <v>1.22</v>
      </c>
      <c r="P230">
        <v>0.0</v>
      </c>
      <c r="Q230">
        <v>8.0</v>
      </c>
      <c r="R230"/>
      <c r="S230"/>
      <c r="T230"/>
      <c r="U230"/>
      <c r="V230"/>
      <c r="W230">
        <v>18</v>
      </c>
    </row>
    <row r="231" spans="1:23">
      <c r="A231"/>
      <c r="B231" t="s">
        <v>118</v>
      </c>
      <c r="C231" t="s">
        <v>118</v>
      </c>
      <c r="D231" t="s">
        <v>33</v>
      </c>
      <c r="E231" t="s">
        <v>34</v>
      </c>
      <c r="F231" t="str">
        <f>"0010335"</f>
        <v>0010335</v>
      </c>
      <c r="G231">
        <v>1</v>
      </c>
      <c r="H231" t="str">
        <f>"00000001"</f>
        <v>00000001</v>
      </c>
      <c r="I231" t="s">
        <v>38</v>
      </c>
      <c r="J231"/>
      <c r="K231">
        <v>12.71</v>
      </c>
      <c r="L231">
        <v>0.0</v>
      </c>
      <c r="M231"/>
      <c r="N231"/>
      <c r="O231">
        <v>2.29</v>
      </c>
      <c r="P231">
        <v>0.0</v>
      </c>
      <c r="Q231">
        <v>15.0</v>
      </c>
      <c r="R231"/>
      <c r="S231"/>
      <c r="T231"/>
      <c r="U231"/>
      <c r="V231"/>
      <c r="W231">
        <v>18</v>
      </c>
    </row>
    <row r="232" spans="1:23">
      <c r="A232"/>
      <c r="B232" t="s">
        <v>121</v>
      </c>
      <c r="C232" t="s">
        <v>121</v>
      </c>
      <c r="D232" t="s">
        <v>33</v>
      </c>
      <c r="E232" t="s">
        <v>34</v>
      </c>
      <c r="F232" t="str">
        <f>"0010336"</f>
        <v>0010336</v>
      </c>
      <c r="G232">
        <v>1</v>
      </c>
      <c r="H232" t="str">
        <f>"00COMITE"</f>
        <v>00COMITE</v>
      </c>
      <c r="I232" t="s">
        <v>122</v>
      </c>
      <c r="J232"/>
      <c r="K232">
        <v>58.47</v>
      </c>
      <c r="L232">
        <v>0.0</v>
      </c>
      <c r="M232"/>
      <c r="N232"/>
      <c r="O232">
        <v>10.53</v>
      </c>
      <c r="P232">
        <v>0.0</v>
      </c>
      <c r="Q232">
        <v>69.0</v>
      </c>
      <c r="R232"/>
      <c r="S232"/>
      <c r="T232"/>
      <c r="U232"/>
      <c r="V232"/>
      <c r="W232">
        <v>18</v>
      </c>
    </row>
    <row r="233" spans="1:23">
      <c r="A233"/>
      <c r="B233" t="s">
        <v>121</v>
      </c>
      <c r="C233" t="s">
        <v>121</v>
      </c>
      <c r="D233" t="s">
        <v>41</v>
      </c>
      <c r="E233" t="s">
        <v>42</v>
      </c>
      <c r="F233" t="str">
        <f>"0000867"</f>
        <v>0000867</v>
      </c>
      <c r="G233">
        <v>6</v>
      </c>
      <c r="H233" t="str">
        <f>"20495670733"</f>
        <v>20495670733</v>
      </c>
      <c r="I233" t="s">
        <v>97</v>
      </c>
      <c r="J233"/>
      <c r="K233">
        <v>3.39</v>
      </c>
      <c r="L233">
        <v>0.0</v>
      </c>
      <c r="M233"/>
      <c r="N233"/>
      <c r="O233">
        <v>0.61</v>
      </c>
      <c r="P233">
        <v>0.0</v>
      </c>
      <c r="Q233">
        <v>4.0</v>
      </c>
      <c r="R233"/>
      <c r="S233"/>
      <c r="T233"/>
      <c r="U233"/>
      <c r="V233"/>
      <c r="W233">
        <v>18</v>
      </c>
    </row>
    <row r="234" spans="1:23">
      <c r="A234"/>
      <c r="B234" t="s">
        <v>121</v>
      </c>
      <c r="C234" t="s">
        <v>121</v>
      </c>
      <c r="D234" t="s">
        <v>33</v>
      </c>
      <c r="E234" t="s">
        <v>34</v>
      </c>
      <c r="F234" t="str">
        <f>"0010337"</f>
        <v>0010337</v>
      </c>
      <c r="G234">
        <v>1</v>
      </c>
      <c r="H234" t="str">
        <f>"0000SARA"</f>
        <v>0000SARA</v>
      </c>
      <c r="I234" t="s">
        <v>123</v>
      </c>
      <c r="J234"/>
      <c r="K234">
        <v>6.78</v>
      </c>
      <c r="L234">
        <v>0.0</v>
      </c>
      <c r="M234"/>
      <c r="N234"/>
      <c r="O234">
        <v>1.22</v>
      </c>
      <c r="P234">
        <v>0.0</v>
      </c>
      <c r="Q234">
        <v>8.0</v>
      </c>
      <c r="R234"/>
      <c r="S234"/>
      <c r="T234"/>
      <c r="U234"/>
      <c r="V234"/>
      <c r="W234">
        <v>18</v>
      </c>
    </row>
    <row r="235" spans="1:23">
      <c r="A235"/>
      <c r="B235" t="s">
        <v>121</v>
      </c>
      <c r="C235" t="s">
        <v>121</v>
      </c>
      <c r="D235" t="s">
        <v>33</v>
      </c>
      <c r="E235" t="s">
        <v>34</v>
      </c>
      <c r="F235" t="str">
        <f>"0010338"</f>
        <v>0010338</v>
      </c>
      <c r="G235">
        <v>1</v>
      </c>
      <c r="H235" t="str">
        <f>"00000001"</f>
        <v>00000001</v>
      </c>
      <c r="I235" t="s">
        <v>38</v>
      </c>
      <c r="J235"/>
      <c r="K235">
        <v>4.24</v>
      </c>
      <c r="L235">
        <v>0.0</v>
      </c>
      <c r="M235"/>
      <c r="N235"/>
      <c r="O235">
        <v>0.76</v>
      </c>
      <c r="P235">
        <v>0.0</v>
      </c>
      <c r="Q235">
        <v>5.0</v>
      </c>
      <c r="R235"/>
      <c r="S235"/>
      <c r="T235"/>
      <c r="U235"/>
      <c r="V235"/>
      <c r="W235">
        <v>18</v>
      </c>
    </row>
    <row r="236" spans="1:23">
      <c r="A236"/>
      <c r="B236" t="s">
        <v>121</v>
      </c>
      <c r="C236" t="s">
        <v>121</v>
      </c>
      <c r="D236" t="s">
        <v>33</v>
      </c>
      <c r="E236" t="s">
        <v>34</v>
      </c>
      <c r="F236" t="str">
        <f>"0010339"</f>
        <v>0010339</v>
      </c>
      <c r="G236">
        <v>1</v>
      </c>
      <c r="H236" t="str">
        <f>"00000001"</f>
        <v>00000001</v>
      </c>
      <c r="I236" t="s">
        <v>38</v>
      </c>
      <c r="J236"/>
      <c r="K236">
        <v>4.24</v>
      </c>
      <c r="L236">
        <v>0.0</v>
      </c>
      <c r="M236"/>
      <c r="N236"/>
      <c r="O236">
        <v>0.76</v>
      </c>
      <c r="P236">
        <v>0.0</v>
      </c>
      <c r="Q236">
        <v>5.0</v>
      </c>
      <c r="R236"/>
      <c r="S236"/>
      <c r="T236"/>
      <c r="U236"/>
      <c r="V236"/>
      <c r="W236">
        <v>18</v>
      </c>
    </row>
    <row r="237" spans="1:23">
      <c r="A237"/>
      <c r="B237" t="s">
        <v>121</v>
      </c>
      <c r="C237" t="s">
        <v>121</v>
      </c>
      <c r="D237" t="s">
        <v>41</v>
      </c>
      <c r="E237" t="s">
        <v>42</v>
      </c>
      <c r="F237" t="str">
        <f>"0000868"</f>
        <v>0000868</v>
      </c>
      <c r="G237">
        <v>6</v>
      </c>
      <c r="H237" t="str">
        <f>"20606854154"</f>
        <v>20606854154</v>
      </c>
      <c r="I237" t="s">
        <v>124</v>
      </c>
      <c r="J237"/>
      <c r="K237">
        <v>107.63</v>
      </c>
      <c r="L237">
        <v>0.0</v>
      </c>
      <c r="M237"/>
      <c r="N237"/>
      <c r="O237">
        <v>19.37</v>
      </c>
      <c r="P237">
        <v>0.0</v>
      </c>
      <c r="Q237">
        <v>127.0</v>
      </c>
      <c r="R237"/>
      <c r="S237"/>
      <c r="T237"/>
      <c r="U237"/>
      <c r="V237"/>
      <c r="W237">
        <v>18</v>
      </c>
    </row>
    <row r="238" spans="1:23">
      <c r="A238"/>
      <c r="B238" t="s">
        <v>121</v>
      </c>
      <c r="C238" t="s">
        <v>121</v>
      </c>
      <c r="D238" t="s">
        <v>33</v>
      </c>
      <c r="E238" t="s">
        <v>34</v>
      </c>
      <c r="F238" t="str">
        <f>"0010340"</f>
        <v>0010340</v>
      </c>
      <c r="G238">
        <v>1</v>
      </c>
      <c r="H238" t="str">
        <f>"00000001"</f>
        <v>00000001</v>
      </c>
      <c r="I238" t="s">
        <v>38</v>
      </c>
      <c r="J238"/>
      <c r="K238">
        <v>8.47</v>
      </c>
      <c r="L238">
        <v>0.0</v>
      </c>
      <c r="M238"/>
      <c r="N238"/>
      <c r="O238">
        <v>1.53</v>
      </c>
      <c r="P238">
        <v>0.0</v>
      </c>
      <c r="Q238">
        <v>10.0</v>
      </c>
      <c r="R238"/>
      <c r="S238"/>
      <c r="T238"/>
      <c r="U238"/>
      <c r="V238"/>
      <c r="W238">
        <v>18</v>
      </c>
    </row>
    <row r="239" spans="1:23">
      <c r="A239"/>
      <c r="B239" t="s">
        <v>125</v>
      </c>
      <c r="C239" t="s">
        <v>125</v>
      </c>
      <c r="D239" t="s">
        <v>33</v>
      </c>
      <c r="E239" t="s">
        <v>34</v>
      </c>
      <c r="F239" t="str">
        <f>"0010341"</f>
        <v>0010341</v>
      </c>
      <c r="G239">
        <v>1</v>
      </c>
      <c r="H239" t="str">
        <f>"00000001"</f>
        <v>00000001</v>
      </c>
      <c r="I239" t="s">
        <v>38</v>
      </c>
      <c r="J239"/>
      <c r="K239">
        <v>16.95</v>
      </c>
      <c r="L239">
        <v>0.0</v>
      </c>
      <c r="M239"/>
      <c r="N239"/>
      <c r="O239">
        <v>3.05</v>
      </c>
      <c r="P239">
        <v>0.0</v>
      </c>
      <c r="Q239">
        <v>20.0</v>
      </c>
      <c r="R239"/>
      <c r="S239"/>
      <c r="T239"/>
      <c r="U239"/>
      <c r="V239"/>
      <c r="W239">
        <v>18</v>
      </c>
    </row>
    <row r="240" spans="1:23">
      <c r="A240"/>
      <c r="B240" t="s">
        <v>125</v>
      </c>
      <c r="C240" t="s">
        <v>125</v>
      </c>
      <c r="D240" t="s">
        <v>33</v>
      </c>
      <c r="E240" t="s">
        <v>34</v>
      </c>
      <c r="F240" t="str">
        <f>"0010342"</f>
        <v>0010342</v>
      </c>
      <c r="G240">
        <v>1</v>
      </c>
      <c r="H240" t="str">
        <f>"00000001"</f>
        <v>00000001</v>
      </c>
      <c r="I240" t="s">
        <v>38</v>
      </c>
      <c r="J240"/>
      <c r="K240">
        <v>16.95</v>
      </c>
      <c r="L240">
        <v>0.0</v>
      </c>
      <c r="M240"/>
      <c r="N240"/>
      <c r="O240">
        <v>3.05</v>
      </c>
      <c r="P240">
        <v>0.0</v>
      </c>
      <c r="Q240">
        <v>20.0</v>
      </c>
      <c r="R240"/>
      <c r="S240"/>
      <c r="T240"/>
      <c r="U240"/>
      <c r="V240"/>
      <c r="W240">
        <v>18</v>
      </c>
    </row>
    <row r="241" spans="1:23">
      <c r="A241"/>
      <c r="B241" t="s">
        <v>125</v>
      </c>
      <c r="C241" t="s">
        <v>125</v>
      </c>
      <c r="D241" t="s">
        <v>33</v>
      </c>
      <c r="E241" t="s">
        <v>34</v>
      </c>
      <c r="F241" t="str">
        <f>"0010343"</f>
        <v>0010343</v>
      </c>
      <c r="G241">
        <v>1</v>
      </c>
      <c r="H241" t="str">
        <f>"00000001"</f>
        <v>00000001</v>
      </c>
      <c r="I241" t="s">
        <v>38</v>
      </c>
      <c r="J241"/>
      <c r="K241">
        <v>6.36</v>
      </c>
      <c r="L241">
        <v>0.0</v>
      </c>
      <c r="M241"/>
      <c r="N241"/>
      <c r="O241">
        <v>1.14</v>
      </c>
      <c r="P241">
        <v>0.0</v>
      </c>
      <c r="Q241">
        <v>7.5</v>
      </c>
      <c r="R241"/>
      <c r="S241"/>
      <c r="T241"/>
      <c r="U241"/>
      <c r="V241"/>
      <c r="W241">
        <v>18</v>
      </c>
    </row>
    <row r="242" spans="1:23">
      <c r="A242"/>
      <c r="B242" t="s">
        <v>125</v>
      </c>
      <c r="C242" t="s">
        <v>125</v>
      </c>
      <c r="D242" t="s">
        <v>41</v>
      </c>
      <c r="E242" t="s">
        <v>42</v>
      </c>
      <c r="F242" t="str">
        <f>"0000869"</f>
        <v>0000869</v>
      </c>
      <c r="G242">
        <v>6</v>
      </c>
      <c r="H242" t="str">
        <f>"20311153707"</f>
        <v>20311153707</v>
      </c>
      <c r="I242" t="s">
        <v>126</v>
      </c>
      <c r="J242"/>
      <c r="K242">
        <v>6.78</v>
      </c>
      <c r="L242">
        <v>0.0</v>
      </c>
      <c r="M242"/>
      <c r="N242"/>
      <c r="O242">
        <v>1.22</v>
      </c>
      <c r="P242">
        <v>0.0</v>
      </c>
      <c r="Q242">
        <v>8.0</v>
      </c>
      <c r="R242"/>
      <c r="S242"/>
      <c r="T242"/>
      <c r="U242"/>
      <c r="V242"/>
      <c r="W242">
        <v>18</v>
      </c>
    </row>
    <row r="243" spans="1:23">
      <c r="A243"/>
      <c r="B243" t="s">
        <v>125</v>
      </c>
      <c r="C243" t="s">
        <v>125</v>
      </c>
      <c r="D243" t="s">
        <v>33</v>
      </c>
      <c r="E243" t="s">
        <v>34</v>
      </c>
      <c r="F243" t="str">
        <f>"0010344"</f>
        <v>0010344</v>
      </c>
      <c r="G243">
        <v>1</v>
      </c>
      <c r="H243" t="str">
        <f>"71780754"</f>
        <v>71780754</v>
      </c>
      <c r="I243" t="s">
        <v>127</v>
      </c>
      <c r="J243"/>
      <c r="K243">
        <v>20.34</v>
      </c>
      <c r="L243">
        <v>0.0</v>
      </c>
      <c r="M243"/>
      <c r="N243"/>
      <c r="O243">
        <v>3.66</v>
      </c>
      <c r="P243">
        <v>0.0</v>
      </c>
      <c r="Q243">
        <v>24.0</v>
      </c>
      <c r="R243"/>
      <c r="S243"/>
      <c r="T243"/>
      <c r="U243"/>
      <c r="V243"/>
      <c r="W243">
        <v>18</v>
      </c>
    </row>
    <row r="244" spans="1:23">
      <c r="A244"/>
      <c r="B244" t="s">
        <v>125</v>
      </c>
      <c r="C244" t="s">
        <v>125</v>
      </c>
      <c r="D244" t="s">
        <v>41</v>
      </c>
      <c r="E244" t="s">
        <v>42</v>
      </c>
      <c r="F244" t="str">
        <f>"0000870"</f>
        <v>0000870</v>
      </c>
      <c r="G244">
        <v>6</v>
      </c>
      <c r="H244" t="str">
        <f>"20496115440"</f>
        <v>20496115440</v>
      </c>
      <c r="I244" t="s">
        <v>68</v>
      </c>
      <c r="J244"/>
      <c r="K244">
        <v>33.9</v>
      </c>
      <c r="L244">
        <v>0.0</v>
      </c>
      <c r="M244"/>
      <c r="N244"/>
      <c r="O244">
        <v>6.1</v>
      </c>
      <c r="P244">
        <v>0.0</v>
      </c>
      <c r="Q244">
        <v>40.0</v>
      </c>
      <c r="R244"/>
      <c r="S244"/>
      <c r="T244"/>
      <c r="U244"/>
      <c r="V244"/>
      <c r="W244">
        <v>18</v>
      </c>
    </row>
    <row r="245" spans="1:23">
      <c r="A245"/>
      <c r="B245" t="s">
        <v>125</v>
      </c>
      <c r="C245" t="s">
        <v>125</v>
      </c>
      <c r="D245" t="s">
        <v>33</v>
      </c>
      <c r="E245" t="s">
        <v>34</v>
      </c>
      <c r="F245" t="str">
        <f>"0010345"</f>
        <v>0010345</v>
      </c>
      <c r="G245">
        <v>1</v>
      </c>
      <c r="H245" t="str">
        <f>"00000001"</f>
        <v>00000001</v>
      </c>
      <c r="I245" t="s">
        <v>38</v>
      </c>
      <c r="J245"/>
      <c r="K245">
        <v>42.37</v>
      </c>
      <c r="L245">
        <v>0.0</v>
      </c>
      <c r="M245"/>
      <c r="N245"/>
      <c r="O245">
        <v>7.63</v>
      </c>
      <c r="P245">
        <v>0.0</v>
      </c>
      <c r="Q245">
        <v>50.0</v>
      </c>
      <c r="R245"/>
      <c r="S245"/>
      <c r="T245"/>
      <c r="U245"/>
      <c r="V245"/>
      <c r="W245">
        <v>18</v>
      </c>
    </row>
    <row r="246" spans="1:23">
      <c r="A246"/>
      <c r="B246" t="s">
        <v>125</v>
      </c>
      <c r="C246" t="s">
        <v>125</v>
      </c>
      <c r="D246" t="s">
        <v>33</v>
      </c>
      <c r="E246" t="s">
        <v>34</v>
      </c>
      <c r="F246" t="str">
        <f>"0010346"</f>
        <v>0010346</v>
      </c>
      <c r="G246">
        <v>1</v>
      </c>
      <c r="H246" t="str">
        <f>"00000001"</f>
        <v>00000001</v>
      </c>
      <c r="I246" t="s">
        <v>38</v>
      </c>
      <c r="J246"/>
      <c r="K246">
        <v>6.78</v>
      </c>
      <c r="L246">
        <v>0.0</v>
      </c>
      <c r="M246"/>
      <c r="N246"/>
      <c r="O246">
        <v>1.22</v>
      </c>
      <c r="P246">
        <v>0.0</v>
      </c>
      <c r="Q246">
        <v>8.0</v>
      </c>
      <c r="R246"/>
      <c r="S246"/>
      <c r="T246"/>
      <c r="U246"/>
      <c r="V246"/>
      <c r="W246">
        <v>18</v>
      </c>
    </row>
    <row r="247" spans="1:23">
      <c r="A247"/>
      <c r="B247" t="s">
        <v>128</v>
      </c>
      <c r="C247" t="s">
        <v>128</v>
      </c>
      <c r="D247" t="s">
        <v>41</v>
      </c>
      <c r="E247" t="s">
        <v>42</v>
      </c>
      <c r="F247" t="str">
        <f>"0000871"</f>
        <v>0000871</v>
      </c>
      <c r="G247">
        <v>6</v>
      </c>
      <c r="H247" t="str">
        <f>"20529681438"</f>
        <v>20529681438</v>
      </c>
      <c r="I247" t="s">
        <v>56</v>
      </c>
      <c r="J247"/>
      <c r="K247">
        <v>11.86</v>
      </c>
      <c r="L247">
        <v>0.0</v>
      </c>
      <c r="M247"/>
      <c r="N247"/>
      <c r="O247">
        <v>2.14</v>
      </c>
      <c r="P247">
        <v>0.0</v>
      </c>
      <c r="Q247">
        <v>14.0</v>
      </c>
      <c r="R247"/>
      <c r="S247"/>
      <c r="T247"/>
      <c r="U247"/>
      <c r="V247"/>
      <c r="W247">
        <v>18</v>
      </c>
    </row>
    <row r="248" spans="1:23">
      <c r="A248"/>
      <c r="B248" t="s">
        <v>129</v>
      </c>
      <c r="C248" t="s">
        <v>129</v>
      </c>
      <c r="D248" t="s">
        <v>33</v>
      </c>
      <c r="E248" t="s">
        <v>34</v>
      </c>
      <c r="F248" t="str">
        <f>"0010347"</f>
        <v>0010347</v>
      </c>
      <c r="G248">
        <v>1</v>
      </c>
      <c r="H248" t="str">
        <f>"00000001"</f>
        <v>00000001</v>
      </c>
      <c r="I248" t="s">
        <v>38</v>
      </c>
      <c r="J248"/>
      <c r="K248">
        <v>4.66</v>
      </c>
      <c r="L248">
        <v>0.0</v>
      </c>
      <c r="M248"/>
      <c r="N248"/>
      <c r="O248">
        <v>0.84</v>
      </c>
      <c r="P248">
        <v>0.0</v>
      </c>
      <c r="Q248">
        <v>5.5</v>
      </c>
      <c r="R248"/>
      <c r="S248"/>
      <c r="T248"/>
      <c r="U248"/>
      <c r="V248"/>
      <c r="W248">
        <v>18</v>
      </c>
    </row>
    <row r="249" spans="1:23">
      <c r="A249"/>
      <c r="B249" t="s">
        <v>129</v>
      </c>
      <c r="C249" t="s">
        <v>129</v>
      </c>
      <c r="D249" t="s">
        <v>33</v>
      </c>
      <c r="E249" t="s">
        <v>34</v>
      </c>
      <c r="F249" t="str">
        <f>"0010348"</f>
        <v>0010348</v>
      </c>
      <c r="G249">
        <v>1</v>
      </c>
      <c r="H249" t="str">
        <f>"00000001"</f>
        <v>00000001</v>
      </c>
      <c r="I249" t="s">
        <v>38</v>
      </c>
      <c r="J249"/>
      <c r="K249">
        <v>2.54</v>
      </c>
      <c r="L249">
        <v>0.0</v>
      </c>
      <c r="M249"/>
      <c r="N249"/>
      <c r="O249">
        <v>0.46</v>
      </c>
      <c r="P249">
        <v>0.0</v>
      </c>
      <c r="Q249">
        <v>3.0</v>
      </c>
      <c r="R249"/>
      <c r="S249"/>
      <c r="T249"/>
      <c r="U249"/>
      <c r="V249"/>
      <c r="W249">
        <v>18</v>
      </c>
    </row>
    <row r="250" spans="1:23">
      <c r="A250"/>
      <c r="B250" t="s">
        <v>129</v>
      </c>
      <c r="C250" t="s">
        <v>129</v>
      </c>
      <c r="D250" t="s">
        <v>33</v>
      </c>
      <c r="E250" t="s">
        <v>34</v>
      </c>
      <c r="F250" t="str">
        <f>"0010349"</f>
        <v>0010349</v>
      </c>
      <c r="G250">
        <v>1</v>
      </c>
      <c r="H250" t="str">
        <f>"00000001"</f>
        <v>00000001</v>
      </c>
      <c r="I250" t="s">
        <v>38</v>
      </c>
      <c r="J250"/>
      <c r="K250">
        <v>11.86</v>
      </c>
      <c r="L250">
        <v>0.0</v>
      </c>
      <c r="M250"/>
      <c r="N250"/>
      <c r="O250">
        <v>2.14</v>
      </c>
      <c r="P250">
        <v>0.0</v>
      </c>
      <c r="Q250">
        <v>14.0</v>
      </c>
      <c r="R250"/>
      <c r="S250"/>
      <c r="T250"/>
      <c r="U250"/>
      <c r="V250"/>
      <c r="W250">
        <v>18</v>
      </c>
    </row>
    <row r="251" spans="1:23">
      <c r="A251"/>
      <c r="B251" t="s">
        <v>129</v>
      </c>
      <c r="C251" t="s">
        <v>129</v>
      </c>
      <c r="D251" t="s">
        <v>33</v>
      </c>
      <c r="E251" t="s">
        <v>34</v>
      </c>
      <c r="F251" t="str">
        <f>"0010350"</f>
        <v>0010350</v>
      </c>
      <c r="G251">
        <v>1</v>
      </c>
      <c r="H251" t="str">
        <f>"00000001"</f>
        <v>00000001</v>
      </c>
      <c r="I251" t="s">
        <v>38</v>
      </c>
      <c r="J251"/>
      <c r="K251">
        <v>10.17</v>
      </c>
      <c r="L251">
        <v>0.0</v>
      </c>
      <c r="M251"/>
      <c r="N251"/>
      <c r="O251">
        <v>1.83</v>
      </c>
      <c r="P251">
        <v>0.0</v>
      </c>
      <c r="Q251">
        <v>12.0</v>
      </c>
      <c r="R251"/>
      <c r="S251"/>
      <c r="T251"/>
      <c r="U251"/>
      <c r="V251"/>
      <c r="W251">
        <v>18</v>
      </c>
    </row>
    <row r="252" spans="1:23">
      <c r="A252"/>
      <c r="B252" t="s">
        <v>129</v>
      </c>
      <c r="C252" t="s">
        <v>129</v>
      </c>
      <c r="D252" t="s">
        <v>33</v>
      </c>
      <c r="E252" t="s">
        <v>34</v>
      </c>
      <c r="F252" t="str">
        <f>"0010351"</f>
        <v>0010351</v>
      </c>
      <c r="G252">
        <v>1</v>
      </c>
      <c r="H252" t="str">
        <f>"00000001"</f>
        <v>00000001</v>
      </c>
      <c r="I252" t="s">
        <v>38</v>
      </c>
      <c r="J252"/>
      <c r="K252">
        <v>1.69</v>
      </c>
      <c r="L252">
        <v>0.0</v>
      </c>
      <c r="M252"/>
      <c r="N252"/>
      <c r="O252">
        <v>0.31</v>
      </c>
      <c r="P252">
        <v>0.0</v>
      </c>
      <c r="Q252">
        <v>2.0</v>
      </c>
      <c r="R252"/>
      <c r="S252"/>
      <c r="T252"/>
      <c r="U252"/>
      <c r="V252"/>
      <c r="W252">
        <v>18</v>
      </c>
    </row>
    <row r="253" spans="1:23">
      <c r="A253"/>
      <c r="B253" t="s">
        <v>129</v>
      </c>
      <c r="C253" t="s">
        <v>129</v>
      </c>
      <c r="D253" t="s">
        <v>33</v>
      </c>
      <c r="E253" t="s">
        <v>34</v>
      </c>
      <c r="F253" t="str">
        <f>"0010352"</f>
        <v>0010352</v>
      </c>
      <c r="G253">
        <v>1</v>
      </c>
      <c r="H253" t="str">
        <f>"00000001"</f>
        <v>00000001</v>
      </c>
      <c r="I253" t="s">
        <v>38</v>
      </c>
      <c r="J253"/>
      <c r="K253">
        <v>1.69</v>
      </c>
      <c r="L253">
        <v>0.0</v>
      </c>
      <c r="M253"/>
      <c r="N253"/>
      <c r="O253">
        <v>0.31</v>
      </c>
      <c r="P253">
        <v>0.0</v>
      </c>
      <c r="Q253">
        <v>2.0</v>
      </c>
      <c r="R253"/>
      <c r="S253"/>
      <c r="T253"/>
      <c r="U253"/>
      <c r="V253"/>
      <c r="W253">
        <v>18</v>
      </c>
    </row>
    <row r="254" spans="1:23">
      <c r="A254"/>
      <c r="B254" t="s">
        <v>129</v>
      </c>
      <c r="C254" t="s">
        <v>129</v>
      </c>
      <c r="D254" t="s">
        <v>33</v>
      </c>
      <c r="E254" t="s">
        <v>34</v>
      </c>
      <c r="F254" t="str">
        <f>"0010353"</f>
        <v>0010353</v>
      </c>
      <c r="G254">
        <v>1</v>
      </c>
      <c r="H254" t="str">
        <f>"00000001"</f>
        <v>00000001</v>
      </c>
      <c r="I254" t="s">
        <v>38</v>
      </c>
      <c r="J254"/>
      <c r="K254">
        <v>8.47</v>
      </c>
      <c r="L254">
        <v>0.0</v>
      </c>
      <c r="M254"/>
      <c r="N254"/>
      <c r="O254">
        <v>1.53</v>
      </c>
      <c r="P254">
        <v>0.0</v>
      </c>
      <c r="Q254">
        <v>10.0</v>
      </c>
      <c r="R254"/>
      <c r="S254"/>
      <c r="T254"/>
      <c r="U254"/>
      <c r="V254"/>
      <c r="W254">
        <v>18</v>
      </c>
    </row>
    <row r="255" spans="1:23">
      <c r="A255"/>
      <c r="B255" t="s">
        <v>129</v>
      </c>
      <c r="C255" t="s">
        <v>129</v>
      </c>
      <c r="D255" t="s">
        <v>33</v>
      </c>
      <c r="E255" t="s">
        <v>34</v>
      </c>
      <c r="F255" t="str">
        <f>"0010354"</f>
        <v>0010354</v>
      </c>
      <c r="G255">
        <v>1</v>
      </c>
      <c r="H255" t="str">
        <f>"00000001"</f>
        <v>00000001</v>
      </c>
      <c r="I255" t="s">
        <v>38</v>
      </c>
      <c r="J255"/>
      <c r="K255">
        <v>6.78</v>
      </c>
      <c r="L255">
        <v>0.0</v>
      </c>
      <c r="M255"/>
      <c r="N255"/>
      <c r="O255">
        <v>1.22</v>
      </c>
      <c r="P255">
        <v>0.0</v>
      </c>
      <c r="Q255">
        <v>8.0</v>
      </c>
      <c r="R255"/>
      <c r="S255"/>
      <c r="T255"/>
      <c r="U255"/>
      <c r="V255"/>
      <c r="W255">
        <v>18</v>
      </c>
    </row>
    <row r="256" spans="1:23">
      <c r="A256"/>
      <c r="B256" t="s">
        <v>129</v>
      </c>
      <c r="C256" t="s">
        <v>129</v>
      </c>
      <c r="D256" t="s">
        <v>33</v>
      </c>
      <c r="E256" t="s">
        <v>34</v>
      </c>
      <c r="F256" t="str">
        <f>"0010355"</f>
        <v>0010355</v>
      </c>
      <c r="G256">
        <v>1</v>
      </c>
      <c r="H256" t="str">
        <f>"00000001"</f>
        <v>00000001</v>
      </c>
      <c r="I256" t="s">
        <v>38</v>
      </c>
      <c r="J256"/>
      <c r="K256">
        <v>3.39</v>
      </c>
      <c r="L256">
        <v>0.0</v>
      </c>
      <c r="M256"/>
      <c r="N256"/>
      <c r="O256">
        <v>0.61</v>
      </c>
      <c r="P256">
        <v>0.0</v>
      </c>
      <c r="Q256">
        <v>4.0</v>
      </c>
      <c r="R256"/>
      <c r="S256"/>
      <c r="T256"/>
      <c r="U256"/>
      <c r="V256"/>
      <c r="W256">
        <v>18</v>
      </c>
    </row>
    <row r="257" spans="1:23">
      <c r="A257"/>
      <c r="B257" t="s">
        <v>129</v>
      </c>
      <c r="C257" t="s">
        <v>129</v>
      </c>
      <c r="D257" t="s">
        <v>33</v>
      </c>
      <c r="E257" t="s">
        <v>34</v>
      </c>
      <c r="F257" t="str">
        <f>"0010356"</f>
        <v>0010356</v>
      </c>
      <c r="G257">
        <v>1</v>
      </c>
      <c r="H257" t="str">
        <f>"00000001"</f>
        <v>00000001</v>
      </c>
      <c r="I257" t="s">
        <v>38</v>
      </c>
      <c r="J257"/>
      <c r="K257">
        <v>4.66</v>
      </c>
      <c r="L257">
        <v>0.0</v>
      </c>
      <c r="M257"/>
      <c r="N257"/>
      <c r="O257">
        <v>0.84</v>
      </c>
      <c r="P257">
        <v>0.0</v>
      </c>
      <c r="Q257">
        <v>5.5</v>
      </c>
      <c r="R257"/>
      <c r="S257"/>
      <c r="T257"/>
      <c r="U257"/>
      <c r="V257"/>
      <c r="W257">
        <v>18</v>
      </c>
    </row>
    <row r="258" spans="1:23">
      <c r="A258"/>
      <c r="B258" t="s">
        <v>130</v>
      </c>
      <c r="C258" t="s">
        <v>130</v>
      </c>
      <c r="D258" t="s">
        <v>33</v>
      </c>
      <c r="E258" t="s">
        <v>34</v>
      </c>
      <c r="F258" t="str">
        <f>"0010357"</f>
        <v>0010357</v>
      </c>
      <c r="G258">
        <v>1</v>
      </c>
      <c r="H258" t="str">
        <f>"00082661"</f>
        <v>00082661</v>
      </c>
      <c r="I258" t="s">
        <v>131</v>
      </c>
      <c r="J258"/>
      <c r="K258">
        <v>5.08</v>
      </c>
      <c r="L258">
        <v>0.0</v>
      </c>
      <c r="M258"/>
      <c r="N258"/>
      <c r="O258">
        <v>0.92</v>
      </c>
      <c r="P258">
        <v>0.0</v>
      </c>
      <c r="Q258">
        <v>6.0</v>
      </c>
      <c r="R258"/>
      <c r="S258"/>
      <c r="T258"/>
      <c r="U258"/>
      <c r="V258"/>
      <c r="W258">
        <v>18</v>
      </c>
    </row>
    <row r="259" spans="1:23">
      <c r="A259"/>
      <c r="B259" t="s">
        <v>130</v>
      </c>
      <c r="C259" t="s">
        <v>130</v>
      </c>
      <c r="D259" t="s">
        <v>33</v>
      </c>
      <c r="E259" t="s">
        <v>34</v>
      </c>
      <c r="F259" t="str">
        <f>"0010358"</f>
        <v>0010358</v>
      </c>
      <c r="G259">
        <v>1</v>
      </c>
      <c r="H259" t="str">
        <f>"45907306"</f>
        <v>45907306</v>
      </c>
      <c r="I259" t="s">
        <v>132</v>
      </c>
      <c r="J259"/>
      <c r="K259">
        <v>8.47</v>
      </c>
      <c r="L259">
        <v>0.0</v>
      </c>
      <c r="M259"/>
      <c r="N259"/>
      <c r="O259">
        <v>1.53</v>
      </c>
      <c r="P259">
        <v>0.0</v>
      </c>
      <c r="Q259">
        <v>10.0</v>
      </c>
      <c r="R259"/>
      <c r="S259"/>
      <c r="T259"/>
      <c r="U259"/>
      <c r="V259"/>
      <c r="W259">
        <v>18</v>
      </c>
    </row>
    <row r="260" spans="1:23">
      <c r="A260"/>
      <c r="B260" t="s">
        <v>130</v>
      </c>
      <c r="C260" t="s">
        <v>130</v>
      </c>
      <c r="D260" t="s">
        <v>33</v>
      </c>
      <c r="E260" t="s">
        <v>34</v>
      </c>
      <c r="F260" t="str">
        <f>"0010359"</f>
        <v>0010359</v>
      </c>
      <c r="G260">
        <v>1</v>
      </c>
      <c r="H260" t="str">
        <f>"00000001"</f>
        <v>00000001</v>
      </c>
      <c r="I260" t="s">
        <v>38</v>
      </c>
      <c r="J260"/>
      <c r="K260">
        <v>33.9</v>
      </c>
      <c r="L260">
        <v>0.0</v>
      </c>
      <c r="M260"/>
      <c r="N260"/>
      <c r="O260">
        <v>6.1</v>
      </c>
      <c r="P260">
        <v>0.0</v>
      </c>
      <c r="Q260">
        <v>40.0</v>
      </c>
      <c r="R260"/>
      <c r="S260"/>
      <c r="T260"/>
      <c r="U260"/>
      <c r="V260"/>
      <c r="W260">
        <v>18</v>
      </c>
    </row>
    <row r="261" spans="1:23">
      <c r="A261"/>
      <c r="B261" t="s">
        <v>130</v>
      </c>
      <c r="C261" t="s">
        <v>130</v>
      </c>
      <c r="D261" t="s">
        <v>33</v>
      </c>
      <c r="E261" t="s">
        <v>34</v>
      </c>
      <c r="F261" t="str">
        <f>"0010360"</f>
        <v>0010360</v>
      </c>
      <c r="G261">
        <v>1</v>
      </c>
      <c r="H261" t="str">
        <f>"00000001"</f>
        <v>00000001</v>
      </c>
      <c r="I261" t="s">
        <v>38</v>
      </c>
      <c r="J261"/>
      <c r="K261">
        <v>16.95</v>
      </c>
      <c r="L261">
        <v>0.0</v>
      </c>
      <c r="M261"/>
      <c r="N261"/>
      <c r="O261">
        <v>3.05</v>
      </c>
      <c r="P261">
        <v>0.0</v>
      </c>
      <c r="Q261">
        <v>20.0</v>
      </c>
      <c r="R261"/>
      <c r="S261"/>
      <c r="T261"/>
      <c r="U261"/>
      <c r="V261"/>
      <c r="W261">
        <v>18</v>
      </c>
    </row>
    <row r="262" spans="1:23">
      <c r="A262"/>
      <c r="B262" t="s">
        <v>130</v>
      </c>
      <c r="C262" t="s">
        <v>130</v>
      </c>
      <c r="D262" t="s">
        <v>33</v>
      </c>
      <c r="E262" t="s">
        <v>34</v>
      </c>
      <c r="F262" t="str">
        <f>"0010361"</f>
        <v>0010361</v>
      </c>
      <c r="G262">
        <v>1</v>
      </c>
      <c r="H262" t="str">
        <f>"00000001"</f>
        <v>00000001</v>
      </c>
      <c r="I262" t="s">
        <v>38</v>
      </c>
      <c r="J262"/>
      <c r="K262">
        <v>12.71</v>
      </c>
      <c r="L262">
        <v>0.0</v>
      </c>
      <c r="M262"/>
      <c r="N262"/>
      <c r="O262">
        <v>2.29</v>
      </c>
      <c r="P262">
        <v>0.0</v>
      </c>
      <c r="Q262">
        <v>15.0</v>
      </c>
      <c r="R262"/>
      <c r="S262"/>
      <c r="T262"/>
      <c r="U262"/>
      <c r="V262"/>
      <c r="W262">
        <v>18</v>
      </c>
    </row>
    <row r="263" spans="1:23">
      <c r="A263"/>
      <c r="B263" t="s">
        <v>130</v>
      </c>
      <c r="C263" t="s">
        <v>130</v>
      </c>
      <c r="D263" t="s">
        <v>33</v>
      </c>
      <c r="E263" t="s">
        <v>34</v>
      </c>
      <c r="F263" t="str">
        <f>"0010362"</f>
        <v>0010362</v>
      </c>
      <c r="G263">
        <v>1</v>
      </c>
      <c r="H263" t="str">
        <f>"00000001"</f>
        <v>00000001</v>
      </c>
      <c r="I263" t="s">
        <v>38</v>
      </c>
      <c r="J263"/>
      <c r="K263">
        <v>4.24</v>
      </c>
      <c r="L263">
        <v>0.0</v>
      </c>
      <c r="M263"/>
      <c r="N263"/>
      <c r="O263">
        <v>0.76</v>
      </c>
      <c r="P263">
        <v>0.0</v>
      </c>
      <c r="Q263">
        <v>5.0</v>
      </c>
      <c r="R263"/>
      <c r="S263"/>
      <c r="T263"/>
      <c r="U263"/>
      <c r="V263"/>
      <c r="W263">
        <v>18</v>
      </c>
    </row>
    <row r="264" spans="1:23">
      <c r="A264"/>
      <c r="B264" t="s">
        <v>130</v>
      </c>
      <c r="C264" t="s">
        <v>130</v>
      </c>
      <c r="D264" t="s">
        <v>33</v>
      </c>
      <c r="E264" t="s">
        <v>34</v>
      </c>
      <c r="F264" t="str">
        <f>"0010363"</f>
        <v>0010363</v>
      </c>
      <c r="G264">
        <v>1</v>
      </c>
      <c r="H264" t="str">
        <f>"00000001"</f>
        <v>00000001</v>
      </c>
      <c r="I264" t="s">
        <v>38</v>
      </c>
      <c r="J264"/>
      <c r="K264">
        <v>4.24</v>
      </c>
      <c r="L264">
        <v>0.0</v>
      </c>
      <c r="M264"/>
      <c r="N264"/>
      <c r="O264">
        <v>0.76</v>
      </c>
      <c r="P264">
        <v>0.0</v>
      </c>
      <c r="Q264">
        <v>5.0</v>
      </c>
      <c r="R264"/>
      <c r="S264"/>
      <c r="T264"/>
      <c r="U264"/>
      <c r="V264"/>
      <c r="W264">
        <v>18</v>
      </c>
    </row>
    <row r="265" spans="1:23">
      <c r="A265"/>
      <c r="B265" t="s">
        <v>130</v>
      </c>
      <c r="C265" t="s">
        <v>130</v>
      </c>
      <c r="D265" t="s">
        <v>33</v>
      </c>
      <c r="E265" t="s">
        <v>34</v>
      </c>
      <c r="F265" t="str">
        <f>"0010364"</f>
        <v>0010364</v>
      </c>
      <c r="G265">
        <v>1</v>
      </c>
      <c r="H265" t="str">
        <f>"00000001"</f>
        <v>00000001</v>
      </c>
      <c r="I265" t="s">
        <v>38</v>
      </c>
      <c r="J265"/>
      <c r="K265">
        <v>2.12</v>
      </c>
      <c r="L265">
        <v>0.0</v>
      </c>
      <c r="M265"/>
      <c r="N265"/>
      <c r="O265">
        <v>0.38</v>
      </c>
      <c r="P265">
        <v>0.0</v>
      </c>
      <c r="Q265">
        <v>2.5</v>
      </c>
      <c r="R265"/>
      <c r="S265"/>
      <c r="T265"/>
      <c r="U265"/>
      <c r="V265"/>
      <c r="W265">
        <v>18</v>
      </c>
    </row>
    <row r="266" spans="1:23">
      <c r="A266"/>
      <c r="B266" t="s">
        <v>130</v>
      </c>
      <c r="C266" t="s">
        <v>130</v>
      </c>
      <c r="D266" t="s">
        <v>33</v>
      </c>
      <c r="E266" t="s">
        <v>34</v>
      </c>
      <c r="F266" t="str">
        <f>"0010365"</f>
        <v>0010365</v>
      </c>
      <c r="G266">
        <v>1</v>
      </c>
      <c r="H266" t="str">
        <f>"00000001"</f>
        <v>00000001</v>
      </c>
      <c r="I266" t="s">
        <v>38</v>
      </c>
      <c r="J266"/>
      <c r="K266">
        <v>8.47</v>
      </c>
      <c r="L266">
        <v>0.0</v>
      </c>
      <c r="M266"/>
      <c r="N266"/>
      <c r="O266">
        <v>1.53</v>
      </c>
      <c r="P266">
        <v>0.0</v>
      </c>
      <c r="Q266">
        <v>10.0</v>
      </c>
      <c r="R266"/>
      <c r="S266"/>
      <c r="T266"/>
      <c r="U266"/>
      <c r="V266"/>
      <c r="W266">
        <v>18</v>
      </c>
    </row>
    <row r="267" spans="1:23">
      <c r="A267"/>
      <c r="B267" t="s">
        <v>130</v>
      </c>
      <c r="C267" t="s">
        <v>130</v>
      </c>
      <c r="D267" t="s">
        <v>33</v>
      </c>
      <c r="E267" t="s">
        <v>34</v>
      </c>
      <c r="F267" t="str">
        <f>"0010366"</f>
        <v>0010366</v>
      </c>
      <c r="G267">
        <v>1</v>
      </c>
      <c r="H267" t="str">
        <f>"00000001"</f>
        <v>00000001</v>
      </c>
      <c r="I267" t="s">
        <v>38</v>
      </c>
      <c r="J267"/>
      <c r="K267">
        <v>2.54</v>
      </c>
      <c r="L267">
        <v>0.0</v>
      </c>
      <c r="M267"/>
      <c r="N267"/>
      <c r="O267">
        <v>0.46</v>
      </c>
      <c r="P267">
        <v>0.0</v>
      </c>
      <c r="Q267">
        <v>3.0</v>
      </c>
      <c r="R267"/>
      <c r="S267"/>
      <c r="T267"/>
      <c r="U267"/>
      <c r="V267"/>
      <c r="W267">
        <v>18</v>
      </c>
    </row>
    <row r="268" spans="1:23">
      <c r="A268"/>
      <c r="B268" t="s">
        <v>130</v>
      </c>
      <c r="C268" t="s">
        <v>130</v>
      </c>
      <c r="D268" t="s">
        <v>33</v>
      </c>
      <c r="E268" t="s">
        <v>34</v>
      </c>
      <c r="F268" t="str">
        <f>"0010367"</f>
        <v>0010367</v>
      </c>
      <c r="G268">
        <v>1</v>
      </c>
      <c r="H268" t="str">
        <f>"00000001"</f>
        <v>00000001</v>
      </c>
      <c r="I268" t="s">
        <v>38</v>
      </c>
      <c r="J268"/>
      <c r="K268">
        <v>12.71</v>
      </c>
      <c r="L268">
        <v>0.0</v>
      </c>
      <c r="M268"/>
      <c r="N268"/>
      <c r="O268">
        <v>2.29</v>
      </c>
      <c r="P268">
        <v>0.0</v>
      </c>
      <c r="Q268">
        <v>15.0</v>
      </c>
      <c r="R268"/>
      <c r="S268"/>
      <c r="T268"/>
      <c r="U268"/>
      <c r="V268"/>
      <c r="W268">
        <v>18</v>
      </c>
    </row>
    <row r="269" spans="1:23">
      <c r="A269"/>
      <c r="B269" t="s">
        <v>130</v>
      </c>
      <c r="C269" t="s">
        <v>130</v>
      </c>
      <c r="D269" t="s">
        <v>33</v>
      </c>
      <c r="E269" t="s">
        <v>34</v>
      </c>
      <c r="F269" t="str">
        <f>"0010368"</f>
        <v>0010368</v>
      </c>
      <c r="G269">
        <v>1</v>
      </c>
      <c r="H269" t="str">
        <f>"00000001"</f>
        <v>00000001</v>
      </c>
      <c r="I269" t="s">
        <v>38</v>
      </c>
      <c r="J269"/>
      <c r="K269">
        <v>4.24</v>
      </c>
      <c r="L269">
        <v>0.0</v>
      </c>
      <c r="M269"/>
      <c r="N269"/>
      <c r="O269">
        <v>0.76</v>
      </c>
      <c r="P269">
        <v>0.0</v>
      </c>
      <c r="Q269">
        <v>5.0</v>
      </c>
      <c r="R269"/>
      <c r="S269"/>
      <c r="T269"/>
      <c r="U269"/>
      <c r="V269"/>
      <c r="W269">
        <v>18</v>
      </c>
    </row>
    <row r="270" spans="1:23">
      <c r="A270"/>
      <c r="B270" t="s">
        <v>130</v>
      </c>
      <c r="C270" t="s">
        <v>130</v>
      </c>
      <c r="D270" t="s">
        <v>33</v>
      </c>
      <c r="E270" t="s">
        <v>34</v>
      </c>
      <c r="F270" t="str">
        <f>"0010369"</f>
        <v>0010369</v>
      </c>
      <c r="G270">
        <v>1</v>
      </c>
      <c r="H270" t="str">
        <f>"00000001"</f>
        <v>00000001</v>
      </c>
      <c r="I270" t="s">
        <v>38</v>
      </c>
      <c r="J270"/>
      <c r="K270">
        <v>4.24</v>
      </c>
      <c r="L270">
        <v>0.0</v>
      </c>
      <c r="M270"/>
      <c r="N270"/>
      <c r="O270">
        <v>0.76</v>
      </c>
      <c r="P270">
        <v>0.0</v>
      </c>
      <c r="Q270">
        <v>5.0</v>
      </c>
      <c r="R270"/>
      <c r="S270"/>
      <c r="T270"/>
      <c r="U270"/>
      <c r="V270"/>
      <c r="W270">
        <v>18</v>
      </c>
    </row>
    <row r="271" spans="1:23">
      <c r="A271"/>
      <c r="B271" t="s">
        <v>130</v>
      </c>
      <c r="C271" t="s">
        <v>130</v>
      </c>
      <c r="D271" t="s">
        <v>33</v>
      </c>
      <c r="E271" t="s">
        <v>34</v>
      </c>
      <c r="F271" t="str">
        <f>"0010370"</f>
        <v>0010370</v>
      </c>
      <c r="G271">
        <v>1</v>
      </c>
      <c r="H271" t="str">
        <f>"00000001"</f>
        <v>00000001</v>
      </c>
      <c r="I271" t="s">
        <v>38</v>
      </c>
      <c r="J271"/>
      <c r="K271">
        <v>4.24</v>
      </c>
      <c r="L271">
        <v>0.0</v>
      </c>
      <c r="M271"/>
      <c r="N271"/>
      <c r="O271">
        <v>0.76</v>
      </c>
      <c r="P271">
        <v>0.0</v>
      </c>
      <c r="Q271">
        <v>5.0</v>
      </c>
      <c r="R271"/>
      <c r="S271"/>
      <c r="T271"/>
      <c r="U271"/>
      <c r="V271"/>
      <c r="W271">
        <v>18</v>
      </c>
    </row>
    <row r="272" spans="1:23">
      <c r="A272"/>
      <c r="B272" t="s">
        <v>130</v>
      </c>
      <c r="C272" t="s">
        <v>130</v>
      </c>
      <c r="D272" t="s">
        <v>33</v>
      </c>
      <c r="E272" t="s">
        <v>34</v>
      </c>
      <c r="F272" t="str">
        <f>"0010371"</f>
        <v>0010371</v>
      </c>
      <c r="G272">
        <v>1</v>
      </c>
      <c r="H272" t="str">
        <f>"00000001"</f>
        <v>00000001</v>
      </c>
      <c r="I272" t="s">
        <v>38</v>
      </c>
      <c r="J272"/>
      <c r="K272">
        <v>5.08</v>
      </c>
      <c r="L272">
        <v>0.0</v>
      </c>
      <c r="M272"/>
      <c r="N272"/>
      <c r="O272">
        <v>0.92</v>
      </c>
      <c r="P272">
        <v>0.0</v>
      </c>
      <c r="Q272">
        <v>6.0</v>
      </c>
      <c r="R272"/>
      <c r="S272"/>
      <c r="T272"/>
      <c r="U272"/>
      <c r="V272"/>
      <c r="W272">
        <v>18</v>
      </c>
    </row>
    <row r="273" spans="1:23">
      <c r="A273"/>
      <c r="B273" t="s">
        <v>130</v>
      </c>
      <c r="C273" t="s">
        <v>130</v>
      </c>
      <c r="D273" t="s">
        <v>33</v>
      </c>
      <c r="E273" t="s">
        <v>34</v>
      </c>
      <c r="F273" t="str">
        <f>"0010372"</f>
        <v>0010372</v>
      </c>
      <c r="G273">
        <v>1</v>
      </c>
      <c r="H273" t="str">
        <f>"00000001"</f>
        <v>00000001</v>
      </c>
      <c r="I273" t="s">
        <v>38</v>
      </c>
      <c r="J273"/>
      <c r="K273">
        <v>8.47</v>
      </c>
      <c r="L273">
        <v>0.0</v>
      </c>
      <c r="M273"/>
      <c r="N273"/>
      <c r="O273">
        <v>1.53</v>
      </c>
      <c r="P273">
        <v>0.0</v>
      </c>
      <c r="Q273">
        <v>10.0</v>
      </c>
      <c r="R273"/>
      <c r="S273"/>
      <c r="T273"/>
      <c r="U273"/>
      <c r="V273"/>
      <c r="W273">
        <v>18</v>
      </c>
    </row>
    <row r="274" spans="1:23">
      <c r="A274"/>
      <c r="B274" t="s">
        <v>130</v>
      </c>
      <c r="C274" t="s">
        <v>130</v>
      </c>
      <c r="D274" t="s">
        <v>33</v>
      </c>
      <c r="E274" t="s">
        <v>34</v>
      </c>
      <c r="F274" t="str">
        <f>"0010373"</f>
        <v>0010373</v>
      </c>
      <c r="G274">
        <v>1</v>
      </c>
      <c r="H274" t="str">
        <f>"00000001"</f>
        <v>00000001</v>
      </c>
      <c r="I274" t="s">
        <v>38</v>
      </c>
      <c r="J274"/>
      <c r="K274">
        <v>5.08</v>
      </c>
      <c r="L274">
        <v>0.0</v>
      </c>
      <c r="M274"/>
      <c r="N274"/>
      <c r="O274">
        <v>0.92</v>
      </c>
      <c r="P274">
        <v>0.0</v>
      </c>
      <c r="Q274">
        <v>6.0</v>
      </c>
      <c r="R274"/>
      <c r="S274"/>
      <c r="T274"/>
      <c r="U274"/>
      <c r="V274"/>
      <c r="W274">
        <v>18</v>
      </c>
    </row>
    <row r="275" spans="1:23">
      <c r="A275"/>
      <c r="B275" t="s">
        <v>130</v>
      </c>
      <c r="C275" t="s">
        <v>130</v>
      </c>
      <c r="D275" t="s">
        <v>33</v>
      </c>
      <c r="E275" t="s">
        <v>34</v>
      </c>
      <c r="F275" t="str">
        <f>"0010374"</f>
        <v>0010374</v>
      </c>
      <c r="G275">
        <v>1</v>
      </c>
      <c r="H275" t="str">
        <f>"00000001"</f>
        <v>00000001</v>
      </c>
      <c r="I275" t="s">
        <v>38</v>
      </c>
      <c r="J275"/>
      <c r="K275">
        <v>7.63</v>
      </c>
      <c r="L275">
        <v>0.0</v>
      </c>
      <c r="M275"/>
      <c r="N275"/>
      <c r="O275">
        <v>1.37</v>
      </c>
      <c r="P275">
        <v>0.0</v>
      </c>
      <c r="Q275">
        <v>9.0</v>
      </c>
      <c r="R275"/>
      <c r="S275"/>
      <c r="T275"/>
      <c r="U275"/>
      <c r="V275"/>
      <c r="W275">
        <v>18</v>
      </c>
    </row>
    <row r="276" spans="1:23">
      <c r="A276"/>
      <c r="B276" t="s">
        <v>130</v>
      </c>
      <c r="C276" t="s">
        <v>130</v>
      </c>
      <c r="D276" t="s">
        <v>33</v>
      </c>
      <c r="E276" t="s">
        <v>34</v>
      </c>
      <c r="F276" t="str">
        <f>"0010375"</f>
        <v>0010375</v>
      </c>
      <c r="G276">
        <v>1</v>
      </c>
      <c r="H276" t="str">
        <f>"00000001"</f>
        <v>00000001</v>
      </c>
      <c r="I276" t="s">
        <v>38</v>
      </c>
      <c r="J276"/>
      <c r="K276">
        <v>4.24</v>
      </c>
      <c r="L276">
        <v>0.0</v>
      </c>
      <c r="M276"/>
      <c r="N276"/>
      <c r="O276">
        <v>0.76</v>
      </c>
      <c r="P276">
        <v>0.0</v>
      </c>
      <c r="Q276">
        <v>5.0</v>
      </c>
      <c r="R276"/>
      <c r="S276"/>
      <c r="T276"/>
      <c r="U276"/>
      <c r="V276"/>
      <c r="W276">
        <v>18</v>
      </c>
    </row>
    <row r="277" spans="1:23">
      <c r="A277"/>
      <c r="B277" t="s">
        <v>130</v>
      </c>
      <c r="C277" t="s">
        <v>130</v>
      </c>
      <c r="D277" t="s">
        <v>33</v>
      </c>
      <c r="E277" t="s">
        <v>34</v>
      </c>
      <c r="F277" t="str">
        <f>"0010376"</f>
        <v>0010376</v>
      </c>
      <c r="G277">
        <v>1</v>
      </c>
      <c r="H277" t="str">
        <f>"00000001"</f>
        <v>00000001</v>
      </c>
      <c r="I277" t="s">
        <v>38</v>
      </c>
      <c r="J277"/>
      <c r="K277">
        <v>8.47</v>
      </c>
      <c r="L277">
        <v>0.0</v>
      </c>
      <c r="M277"/>
      <c r="N277"/>
      <c r="O277">
        <v>1.53</v>
      </c>
      <c r="P277">
        <v>0.0</v>
      </c>
      <c r="Q277">
        <v>10.0</v>
      </c>
      <c r="R277"/>
      <c r="S277"/>
      <c r="T277"/>
      <c r="U277"/>
      <c r="V277"/>
      <c r="W277">
        <v>18</v>
      </c>
    </row>
    <row r="278" spans="1:23">
      <c r="A278"/>
      <c r="B278" t="s">
        <v>130</v>
      </c>
      <c r="C278" t="s">
        <v>130</v>
      </c>
      <c r="D278" t="s">
        <v>33</v>
      </c>
      <c r="E278" t="s">
        <v>34</v>
      </c>
      <c r="F278" t="str">
        <f>"0010377"</f>
        <v>0010377</v>
      </c>
      <c r="G278">
        <v>1</v>
      </c>
      <c r="H278" t="str">
        <f>"00000001"</f>
        <v>00000001</v>
      </c>
      <c r="I278" t="s">
        <v>38</v>
      </c>
      <c r="J278"/>
      <c r="K278">
        <v>3.81</v>
      </c>
      <c r="L278">
        <v>0.0</v>
      </c>
      <c r="M278"/>
      <c r="N278"/>
      <c r="O278">
        <v>0.69</v>
      </c>
      <c r="P278">
        <v>0.0</v>
      </c>
      <c r="Q278">
        <v>4.5</v>
      </c>
      <c r="R278"/>
      <c r="S278"/>
      <c r="T278"/>
      <c r="U278"/>
      <c r="V278"/>
      <c r="W278">
        <v>18</v>
      </c>
    </row>
    <row r="279" spans="1:23">
      <c r="A279"/>
      <c r="B279" t="s">
        <v>130</v>
      </c>
      <c r="C279" t="s">
        <v>130</v>
      </c>
      <c r="D279" t="s">
        <v>33</v>
      </c>
      <c r="E279" t="s">
        <v>34</v>
      </c>
      <c r="F279" t="str">
        <f>"0010378"</f>
        <v>0010378</v>
      </c>
      <c r="G279">
        <v>1</v>
      </c>
      <c r="H279" t="str">
        <f>"00000001"</f>
        <v>00000001</v>
      </c>
      <c r="I279" t="s">
        <v>38</v>
      </c>
      <c r="J279"/>
      <c r="K279">
        <v>6.36</v>
      </c>
      <c r="L279">
        <v>0.0</v>
      </c>
      <c r="M279"/>
      <c r="N279"/>
      <c r="O279">
        <v>1.14</v>
      </c>
      <c r="P279">
        <v>0.0</v>
      </c>
      <c r="Q279">
        <v>7.5</v>
      </c>
      <c r="R279"/>
      <c r="S279"/>
      <c r="T279"/>
      <c r="U279"/>
      <c r="V279"/>
      <c r="W279">
        <v>18</v>
      </c>
    </row>
    <row r="280" spans="1:23">
      <c r="A280"/>
      <c r="B280" t="s">
        <v>130</v>
      </c>
      <c r="C280" t="s">
        <v>130</v>
      </c>
      <c r="D280" t="s">
        <v>33</v>
      </c>
      <c r="E280" t="s">
        <v>34</v>
      </c>
      <c r="F280" t="str">
        <f>"0010379"</f>
        <v>0010379</v>
      </c>
      <c r="G280">
        <v>1</v>
      </c>
      <c r="H280" t="str">
        <f>"00000001"</f>
        <v>00000001</v>
      </c>
      <c r="I280" t="s">
        <v>38</v>
      </c>
      <c r="J280"/>
      <c r="K280">
        <v>4.24</v>
      </c>
      <c r="L280">
        <v>0.0</v>
      </c>
      <c r="M280"/>
      <c r="N280"/>
      <c r="O280">
        <v>0.76</v>
      </c>
      <c r="P280">
        <v>0.0</v>
      </c>
      <c r="Q280">
        <v>5.0</v>
      </c>
      <c r="R280"/>
      <c r="S280"/>
      <c r="T280"/>
      <c r="U280"/>
      <c r="V280"/>
      <c r="W280">
        <v>18</v>
      </c>
    </row>
    <row r="281" spans="1:23">
      <c r="A281"/>
      <c r="B281" t="s">
        <v>130</v>
      </c>
      <c r="C281" t="s">
        <v>130</v>
      </c>
      <c r="D281" t="s">
        <v>33</v>
      </c>
      <c r="E281" t="s">
        <v>34</v>
      </c>
      <c r="F281" t="str">
        <f>"0010380"</f>
        <v>0010380</v>
      </c>
      <c r="G281">
        <v>1</v>
      </c>
      <c r="H281" t="str">
        <f>"00000001"</f>
        <v>00000001</v>
      </c>
      <c r="I281" t="s">
        <v>38</v>
      </c>
      <c r="J281"/>
      <c r="K281">
        <v>31.36</v>
      </c>
      <c r="L281">
        <v>0.0</v>
      </c>
      <c r="M281"/>
      <c r="N281"/>
      <c r="O281">
        <v>5.64</v>
      </c>
      <c r="P281">
        <v>0.0</v>
      </c>
      <c r="Q281">
        <v>37.0</v>
      </c>
      <c r="R281"/>
      <c r="S281"/>
      <c r="T281"/>
      <c r="U281"/>
      <c r="V281"/>
      <c r="W281">
        <v>18</v>
      </c>
    </row>
    <row r="282" spans="1:23">
      <c r="A282"/>
      <c r="B282" t="s">
        <v>130</v>
      </c>
      <c r="C282" t="s">
        <v>130</v>
      </c>
      <c r="D282" t="s">
        <v>33</v>
      </c>
      <c r="E282" t="s">
        <v>34</v>
      </c>
      <c r="F282" t="str">
        <f>"0010381"</f>
        <v>0010381</v>
      </c>
      <c r="G282">
        <v>1</v>
      </c>
      <c r="H282" t="str">
        <f>"00000001"</f>
        <v>00000001</v>
      </c>
      <c r="I282" t="s">
        <v>38</v>
      </c>
      <c r="J282"/>
      <c r="K282">
        <v>9.32</v>
      </c>
      <c r="L282">
        <v>0.0</v>
      </c>
      <c r="M282"/>
      <c r="N282"/>
      <c r="O282">
        <v>1.68</v>
      </c>
      <c r="P282">
        <v>0.0</v>
      </c>
      <c r="Q282">
        <v>11.0</v>
      </c>
      <c r="R282"/>
      <c r="S282"/>
      <c r="T282"/>
      <c r="U282"/>
      <c r="V282"/>
      <c r="W282">
        <v>18</v>
      </c>
    </row>
    <row r="283" spans="1:23">
      <c r="A283"/>
      <c r="B283" t="s">
        <v>130</v>
      </c>
      <c r="C283" t="s">
        <v>130</v>
      </c>
      <c r="D283" t="s">
        <v>33</v>
      </c>
      <c r="E283" t="s">
        <v>34</v>
      </c>
      <c r="F283" t="str">
        <f>"0010382"</f>
        <v>0010382</v>
      </c>
      <c r="G283">
        <v>1</v>
      </c>
      <c r="H283" t="str">
        <f>"00000001"</f>
        <v>00000001</v>
      </c>
      <c r="I283" t="s">
        <v>38</v>
      </c>
      <c r="J283"/>
      <c r="K283">
        <v>76.27</v>
      </c>
      <c r="L283">
        <v>0.0</v>
      </c>
      <c r="M283"/>
      <c r="N283"/>
      <c r="O283">
        <v>13.73</v>
      </c>
      <c r="P283">
        <v>0.0</v>
      </c>
      <c r="Q283">
        <v>90.0</v>
      </c>
      <c r="R283"/>
      <c r="S283"/>
      <c r="T283"/>
      <c r="U283"/>
      <c r="V283"/>
      <c r="W283">
        <v>18</v>
      </c>
    </row>
    <row r="284" spans="1:23">
      <c r="A284"/>
      <c r="B284" t="s">
        <v>130</v>
      </c>
      <c r="C284" t="s">
        <v>130</v>
      </c>
      <c r="D284" t="s">
        <v>33</v>
      </c>
      <c r="E284" t="s">
        <v>34</v>
      </c>
      <c r="F284" t="str">
        <f>"0010383"</f>
        <v>0010383</v>
      </c>
      <c r="G284">
        <v>1</v>
      </c>
      <c r="H284" t="str">
        <f>"00000001"</f>
        <v>00000001</v>
      </c>
      <c r="I284" t="s">
        <v>38</v>
      </c>
      <c r="J284"/>
      <c r="K284">
        <v>29.66</v>
      </c>
      <c r="L284">
        <v>0.0</v>
      </c>
      <c r="M284"/>
      <c r="N284"/>
      <c r="O284">
        <v>5.34</v>
      </c>
      <c r="P284">
        <v>0.0</v>
      </c>
      <c r="Q284">
        <v>35.0</v>
      </c>
      <c r="R284"/>
      <c r="S284"/>
      <c r="T284"/>
      <c r="U284"/>
      <c r="V284"/>
      <c r="W284">
        <v>18</v>
      </c>
    </row>
    <row r="285" spans="1:23">
      <c r="A285"/>
      <c r="B285" t="s">
        <v>130</v>
      </c>
      <c r="C285" t="s">
        <v>130</v>
      </c>
      <c r="D285" t="s">
        <v>33</v>
      </c>
      <c r="E285" t="s">
        <v>34</v>
      </c>
      <c r="F285" t="str">
        <f>"0010384"</f>
        <v>0010384</v>
      </c>
      <c r="G285">
        <v>1</v>
      </c>
      <c r="H285" t="str">
        <f>"00000001"</f>
        <v>00000001</v>
      </c>
      <c r="I285" t="s">
        <v>38</v>
      </c>
      <c r="J285"/>
      <c r="K285">
        <v>30.51</v>
      </c>
      <c r="L285">
        <v>0.0</v>
      </c>
      <c r="M285"/>
      <c r="N285"/>
      <c r="O285">
        <v>5.49</v>
      </c>
      <c r="P285">
        <v>0.0</v>
      </c>
      <c r="Q285">
        <v>36.0</v>
      </c>
      <c r="R285"/>
      <c r="S285"/>
      <c r="T285"/>
      <c r="U285"/>
      <c r="V285"/>
      <c r="W285">
        <v>18</v>
      </c>
    </row>
    <row r="286" spans="1:23">
      <c r="A286"/>
      <c r="B286" t="s">
        <v>130</v>
      </c>
      <c r="C286" t="s">
        <v>130</v>
      </c>
      <c r="D286" t="s">
        <v>33</v>
      </c>
      <c r="E286" t="s">
        <v>34</v>
      </c>
      <c r="F286" t="str">
        <f>"0010385"</f>
        <v>0010385</v>
      </c>
      <c r="G286">
        <v>1</v>
      </c>
      <c r="H286" t="str">
        <f>"00000001"</f>
        <v>00000001</v>
      </c>
      <c r="I286" t="s">
        <v>38</v>
      </c>
      <c r="J286"/>
      <c r="K286">
        <v>11.86</v>
      </c>
      <c r="L286">
        <v>0.0</v>
      </c>
      <c r="M286"/>
      <c r="N286"/>
      <c r="O286">
        <v>2.14</v>
      </c>
      <c r="P286">
        <v>0.0</v>
      </c>
      <c r="Q286">
        <v>14.0</v>
      </c>
      <c r="R286"/>
      <c r="S286"/>
      <c r="T286"/>
      <c r="U286"/>
      <c r="V286"/>
      <c r="W286">
        <v>18</v>
      </c>
    </row>
    <row r="287" spans="1:23">
      <c r="A287"/>
      <c r="B287" t="s">
        <v>130</v>
      </c>
      <c r="C287" t="s">
        <v>130</v>
      </c>
      <c r="D287" t="s">
        <v>33</v>
      </c>
      <c r="E287" t="s">
        <v>34</v>
      </c>
      <c r="F287" t="str">
        <f>"0010386"</f>
        <v>0010386</v>
      </c>
      <c r="G287">
        <v>1</v>
      </c>
      <c r="H287" t="str">
        <f>"00000001"</f>
        <v>00000001</v>
      </c>
      <c r="I287" t="s">
        <v>38</v>
      </c>
      <c r="J287"/>
      <c r="K287">
        <v>27.12</v>
      </c>
      <c r="L287">
        <v>0.0</v>
      </c>
      <c r="M287"/>
      <c r="N287"/>
      <c r="O287">
        <v>4.88</v>
      </c>
      <c r="P287">
        <v>0.0</v>
      </c>
      <c r="Q287">
        <v>32.0</v>
      </c>
      <c r="R287"/>
      <c r="S287"/>
      <c r="T287"/>
      <c r="U287"/>
      <c r="V287"/>
      <c r="W287">
        <v>18</v>
      </c>
    </row>
    <row r="288" spans="1:23">
      <c r="A288"/>
      <c r="B288" t="s">
        <v>95</v>
      </c>
      <c r="C288" t="s">
        <v>95</v>
      </c>
      <c r="D288" t="s">
        <v>133</v>
      </c>
      <c r="E288" t="s">
        <v>42</v>
      </c>
      <c r="F288" t="str">
        <f>"0000021"</f>
        <v>0000021</v>
      </c>
      <c r="G288">
        <v>6</v>
      </c>
      <c r="H288" t="str">
        <f>"20495670733"</f>
        <v>20495670733</v>
      </c>
      <c r="I288" t="s">
        <v>97</v>
      </c>
      <c r="J288"/>
      <c r="K288">
        <v>-381.36</v>
      </c>
      <c r="L288">
        <v>0.0</v>
      </c>
      <c r="M288"/>
      <c r="N288"/>
      <c r="O288">
        <v>-68.64</v>
      </c>
      <c r="P288">
        <v>0.0</v>
      </c>
      <c r="Q288">
        <v>-450.0</v>
      </c>
      <c r="R288"/>
      <c r="S288" t="s">
        <v>95</v>
      </c>
      <c r="T288" t="s">
        <v>41</v>
      </c>
      <c r="U288" t="s">
        <v>42</v>
      </c>
      <c r="V288" t="s">
        <v>134</v>
      </c>
      <c r="W288">
        <v>18</v>
      </c>
    </row>
    <row r="289" spans="1:23">
      <c r="A289"/>
      <c r="B289" t="s">
        <v>108</v>
      </c>
      <c r="C289" t="s">
        <v>108</v>
      </c>
      <c r="D289" t="s">
        <v>133</v>
      </c>
      <c r="E289" t="s">
        <v>42</v>
      </c>
      <c r="F289" t="str">
        <f>"0000022"</f>
        <v>0000022</v>
      </c>
      <c r="G289">
        <v>6</v>
      </c>
      <c r="H289" t="str">
        <f>"20610600787"</f>
        <v>20610600787</v>
      </c>
      <c r="I289" t="s">
        <v>109</v>
      </c>
      <c r="J289"/>
      <c r="K289">
        <v>-149.15</v>
      </c>
      <c r="L289">
        <v>0.0</v>
      </c>
      <c r="M289"/>
      <c r="N289"/>
      <c r="O289">
        <v>-26.85</v>
      </c>
      <c r="P289">
        <v>0.0</v>
      </c>
      <c r="Q289">
        <v>-176.0</v>
      </c>
      <c r="R289"/>
      <c r="S289" t="s">
        <v>108</v>
      </c>
      <c r="T289" t="s">
        <v>41</v>
      </c>
      <c r="U289" t="s">
        <v>42</v>
      </c>
      <c r="V289" t="s">
        <v>135</v>
      </c>
      <c r="W289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2024-10-10T12:32:51-05:00</dcterms:created>
  <dcterms:modified xsi:type="dcterms:W3CDTF">2024-10-10T12:32:51-05:00</dcterms:modified>
  <dc:title>Untitled Spreadsheet</dc:title>
  <dc:description/>
  <dc:subject/>
  <cp:keywords/>
  <cp:category/>
</cp:coreProperties>
</file>