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<sst xmlns="http://schemas.openxmlformats.org/spreadsheetml/2006/main" uniqueCount="73">
  <si>
    <t>REPORTE DE VENTAS</t>
  </si>
  <si>
    <t>FECHA DE REPORTE:</t>
  </si>
  <si>
    <t>04/12/2025</t>
  </si>
  <si>
    <t>CRITERIO DE FILTRO:</t>
  </si>
  <si>
    <t>RANGO DE FECHAS:</t>
  </si>
  <si>
    <t>Desde 01/12/2025 hasta 04/12/2025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</si>
  <si>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</si>
  <si>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</si>
  <si>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</si>
  <si>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</si>
  <si>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</si>
  <si>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</si>
  <si>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</si>
  <si>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</si>
  <si>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</si>
  <si>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</si>
  <si>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</si>
  <si>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</si>
  <si>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</si>
  <si>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</si>
  <si>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</si>
  <si>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</si>
  <si>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</si>
  <si>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</si>
  <si>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</si>
  <si>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</si>
  <si>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</si>
  <si>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</si>
  <si>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</si>
  <si>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</si>
  <si>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</si>
  <si>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</si>
  <si>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01/12/2025</t>
  </si>
  <si>
    <t>03</t>
  </si>
  <si>
    <t>B001</t>
  </si>
  <si>
    <t>PUBLICO</t>
  </si>
  <si>
    <t>01</t>
  </si>
  <si>
    <t>F001</t>
  </si>
  <si>
    <t>INSTITUTO DE MEDICINA LEGAL Y CIENCIAS FORENSES</t>
  </si>
  <si>
    <t>I.E. 821033- CASHAPAMPA</t>
  </si>
  <si>
    <t xml:space="preserve">Henrry Nicolas Leonardo </t>
  </si>
  <si>
    <t xml:space="preserve">Benigno Rojas Tello </t>
  </si>
  <si>
    <t>MANUFACTURAS SAN ISIDRO S.A.C</t>
  </si>
  <si>
    <t>02/12/2025</t>
  </si>
  <si>
    <t>YEFERSON CHÃVEZ SAAVEDRA</t>
  </si>
  <si>
    <t>JOSÃ LUIS LUNA RAMOS</t>
  </si>
  <si>
    <t>ANDER GOICOCHEA CERDAN</t>
  </si>
  <si>
    <t>CONECTA RETAIL S.A.</t>
  </si>
  <si>
    <t>TIRADO SAUCEDO YON VICTOR ALDERXON</t>
  </si>
  <si>
    <t>RICHARD LEIVA AGUILAR</t>
  </si>
  <si>
    <t>TALIA MARRUFO LEIVA</t>
  </si>
  <si>
    <t>MIBANCO - BANCO DE LA MICROEMPRESA S.A.</t>
  </si>
  <si>
    <t>I.E.NÂ°82691-CHALA</t>
  </si>
  <si>
    <t>Cristo es la Roca - el Auque</t>
  </si>
  <si>
    <t>83010 BCA</t>
  </si>
  <si>
    <t>ASOCIACION BETHEL</t>
  </si>
  <si>
    <t xml:space="preserve">I.E.I NÂ°390 NUESTRA SEÃORA DE LOURDES </t>
  </si>
  <si>
    <t>VASQUEZ RUIZ JHONATAN</t>
  </si>
  <si>
    <t>03/12/2025</t>
  </si>
  <si>
    <t>PRÃNCIPE DE PAZ - BAMBAMARCA</t>
  </si>
  <si>
    <t>INSTITUTO SUPERIOR PEDAGOGICO PUBLICO BAMBAMARCA</t>
  </si>
  <si>
    <t>I.E. DIVINO CORAZON DE JESUS - EL CUMBE</t>
  </si>
  <si>
    <t>07</t>
  </si>
  <si>
    <t>0016630</t>
  </si>
  <si>
    <t>0016631</t>
  </si>
  <si>
    <t>0016632</t>
  </si>
  <si>
    <t>0016633</t>
  </si>
  <si>
    <t>0016634</t>
  </si>
  <si>
    <t>0016643</t>
  </si>
  <si>
    <t>0016646</t>
  </si>
  <si>
    <t>0016639</t>
  </si>
  <si>
    <t>0016682</t>
  </si>
  <si>
    <t>0016683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</si>
</sst>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4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"0016572"</f>
        <v>0016572</v>
      </c>
      <c r="G8">
        <v>1</v>
      </c>
      <c r="H8" t="str">
        <f>"00000001"</f>
        <v>00000001</v>
      </c>
      <c r="I8" t="s">
        <v>35</v>
      </c>
      <c r="J8"/>
      <c r="K8">
        <v>2.54</v>
      </c>
      <c r="L8">
        <v>0.0</v>
      </c>
      <c r="M8"/>
      <c r="N8"/>
      <c r="O8">
        <v>0.46</v>
      </c>
      <c r="P8">
        <v>0.0</v>
      </c>
      <c r="Q8">
        <v>3.0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"0016573"</f>
        <v>0016573</v>
      </c>
      <c r="G9">
        <v>1</v>
      </c>
      <c r="H9" t="str">
        <f>"00000001"</f>
        <v>00000001</v>
      </c>
      <c r="I9" t="s">
        <v>35</v>
      </c>
      <c r="J9"/>
      <c r="K9">
        <v>5.08</v>
      </c>
      <c r="L9">
        <v>0.0</v>
      </c>
      <c r="M9"/>
      <c r="N9"/>
      <c r="O9">
        <v>0.92</v>
      </c>
      <c r="P9">
        <v>0.0</v>
      </c>
      <c r="Q9">
        <v>6.0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"0016574"</f>
        <v>0016574</v>
      </c>
      <c r="G10">
        <v>1</v>
      </c>
      <c r="H10" t="str">
        <f>"00000001"</f>
        <v>00000001</v>
      </c>
      <c r="I10" t="s">
        <v>35</v>
      </c>
      <c r="J10"/>
      <c r="K10">
        <v>8.47</v>
      </c>
      <c r="L10">
        <v>0.0</v>
      </c>
      <c r="M10"/>
      <c r="N10"/>
      <c r="O10">
        <v>1.53</v>
      </c>
      <c r="P10">
        <v>0.0</v>
      </c>
      <c r="Q10">
        <v>10.0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"0016575"</f>
        <v>0016575</v>
      </c>
      <c r="G11">
        <v>1</v>
      </c>
      <c r="H11" t="str">
        <f>"00000001"</f>
        <v>00000001</v>
      </c>
      <c r="I11" t="s">
        <v>35</v>
      </c>
      <c r="J11"/>
      <c r="K11">
        <v>8.47</v>
      </c>
      <c r="L11">
        <v>0.0</v>
      </c>
      <c r="M11"/>
      <c r="N11"/>
      <c r="O11">
        <v>1.53</v>
      </c>
      <c r="P11">
        <v>0.0</v>
      </c>
      <c r="Q11">
        <v>10.0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"0016576"</f>
        <v>0016576</v>
      </c>
      <c r="G12">
        <v>1</v>
      </c>
      <c r="H12" t="str">
        <f>"00000001"</f>
        <v>00000001</v>
      </c>
      <c r="I12" t="s">
        <v>35</v>
      </c>
      <c r="J12"/>
      <c r="K12">
        <v>6.78</v>
      </c>
      <c r="L12">
        <v>0.0</v>
      </c>
      <c r="M12"/>
      <c r="N12"/>
      <c r="O12">
        <v>1.22</v>
      </c>
      <c r="P12">
        <v>0.0</v>
      </c>
      <c r="Q12">
        <v>8.0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"0016577"</f>
        <v>0016577</v>
      </c>
      <c r="G13">
        <v>1</v>
      </c>
      <c r="H13" t="str">
        <f>"00000001"</f>
        <v>00000001</v>
      </c>
      <c r="I13" t="s">
        <v>35</v>
      </c>
      <c r="J13"/>
      <c r="K13">
        <v>5.08</v>
      </c>
      <c r="L13">
        <v>0.0</v>
      </c>
      <c r="M13"/>
      <c r="N13"/>
      <c r="O13">
        <v>0.92</v>
      </c>
      <c r="P13">
        <v>0.0</v>
      </c>
      <c r="Q13">
        <v>6.0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"0016578"</f>
        <v>0016578</v>
      </c>
      <c r="G14">
        <v>1</v>
      </c>
      <c r="H14" t="str">
        <f>"00000001"</f>
        <v>00000001</v>
      </c>
      <c r="I14" t="s">
        <v>35</v>
      </c>
      <c r="J14"/>
      <c r="K14">
        <v>16.95</v>
      </c>
      <c r="L14">
        <v>0.0</v>
      </c>
      <c r="M14"/>
      <c r="N14"/>
      <c r="O14">
        <v>3.05</v>
      </c>
      <c r="P14">
        <v>0.0</v>
      </c>
      <c r="Q14">
        <v>20.0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"0016579"</f>
        <v>0016579</v>
      </c>
      <c r="G15">
        <v>1</v>
      </c>
      <c r="H15" t="str">
        <f>"00000001"</f>
        <v>00000001</v>
      </c>
      <c r="I15" t="s">
        <v>35</v>
      </c>
      <c r="J15"/>
      <c r="K15">
        <v>33.9</v>
      </c>
      <c r="L15">
        <v>0.0</v>
      </c>
      <c r="M15"/>
      <c r="N15"/>
      <c r="O15">
        <v>6.1</v>
      </c>
      <c r="P15">
        <v>0.0</v>
      </c>
      <c r="Q15">
        <v>40.0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"0016580"</f>
        <v>0016580</v>
      </c>
      <c r="G16">
        <v>1</v>
      </c>
      <c r="H16" t="str">
        <f>"00000001"</f>
        <v>00000001</v>
      </c>
      <c r="I16" t="s">
        <v>35</v>
      </c>
      <c r="J16"/>
      <c r="K16">
        <v>122.03</v>
      </c>
      <c r="L16">
        <v>0.0</v>
      </c>
      <c r="M16"/>
      <c r="N16"/>
      <c r="O16">
        <v>21.97</v>
      </c>
      <c r="P16">
        <v>0.0</v>
      </c>
      <c r="Q16">
        <v>144.0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"0016581"</f>
        <v>0016581</v>
      </c>
      <c r="G17">
        <v>1</v>
      </c>
      <c r="H17" t="str">
        <f>"00000001"</f>
        <v>00000001</v>
      </c>
      <c r="I17" t="s">
        <v>35</v>
      </c>
      <c r="J17"/>
      <c r="K17">
        <v>9.32</v>
      </c>
      <c r="L17">
        <v>0.0</v>
      </c>
      <c r="M17"/>
      <c r="N17"/>
      <c r="O17">
        <v>1.68</v>
      </c>
      <c r="P17">
        <v>0.0</v>
      </c>
      <c r="Q17">
        <v>11.0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"0016582"</f>
        <v>0016582</v>
      </c>
      <c r="G18">
        <v>1</v>
      </c>
      <c r="H18" t="str">
        <f>"00000001"</f>
        <v>00000001</v>
      </c>
      <c r="I18" t="s">
        <v>35</v>
      </c>
      <c r="J18"/>
      <c r="K18">
        <v>27.12</v>
      </c>
      <c r="L18">
        <v>0.0</v>
      </c>
      <c r="M18"/>
      <c r="N18"/>
      <c r="O18">
        <v>4.88</v>
      </c>
      <c r="P18">
        <v>0.0</v>
      </c>
      <c r="Q18">
        <v>32.0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"0016583"</f>
        <v>0016583</v>
      </c>
      <c r="G19">
        <v>1</v>
      </c>
      <c r="H19" t="str">
        <f>"00000001"</f>
        <v>00000001</v>
      </c>
      <c r="I19" t="s">
        <v>35</v>
      </c>
      <c r="J19"/>
      <c r="K19">
        <v>13.56</v>
      </c>
      <c r="L19">
        <v>0.0</v>
      </c>
      <c r="M19"/>
      <c r="N19"/>
      <c r="O19">
        <v>2.44</v>
      </c>
      <c r="P19">
        <v>0.0</v>
      </c>
      <c r="Q19">
        <v>16.0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36</v>
      </c>
      <c r="E20" t="s">
        <v>37</v>
      </c>
      <c r="F20" t="str">
        <f>"0001359"</f>
        <v>0001359</v>
      </c>
      <c r="G20">
        <v>6</v>
      </c>
      <c r="H20" t="str">
        <f>"20604022941"</f>
        <v>20604022941</v>
      </c>
      <c r="I20" t="s">
        <v>38</v>
      </c>
      <c r="J20"/>
      <c r="K20">
        <v>256.99</v>
      </c>
      <c r="L20">
        <v>0.0</v>
      </c>
      <c r="M20"/>
      <c r="N20"/>
      <c r="O20">
        <v>46.26</v>
      </c>
      <c r="P20">
        <v>0.0</v>
      </c>
      <c r="Q20">
        <v>303.25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"0016584"</f>
        <v>0016584</v>
      </c>
      <c r="G21">
        <v>1</v>
      </c>
      <c r="H21" t="str">
        <f>"00000001"</f>
        <v>00000001</v>
      </c>
      <c r="I21" t="s">
        <v>35</v>
      </c>
      <c r="J21"/>
      <c r="K21">
        <v>3.39</v>
      </c>
      <c r="L21">
        <v>0.0</v>
      </c>
      <c r="M21"/>
      <c r="N21"/>
      <c r="O21">
        <v>0.61</v>
      </c>
      <c r="P21">
        <v>0.0</v>
      </c>
      <c r="Q21">
        <v>4.0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"0016585"</f>
        <v>0016585</v>
      </c>
      <c r="G22">
        <v>1</v>
      </c>
      <c r="H22" t="str">
        <f>"82101300"</f>
        <v>82101300</v>
      </c>
      <c r="I22" t="s">
        <v>39</v>
      </c>
      <c r="J22"/>
      <c r="K22">
        <v>13.98</v>
      </c>
      <c r="L22">
        <v>0.0</v>
      </c>
      <c r="M22"/>
      <c r="N22"/>
      <c r="O22">
        <v>2.52</v>
      </c>
      <c r="P22">
        <v>0.0</v>
      </c>
      <c r="Q22">
        <v>16.5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33</v>
      </c>
      <c r="E23" t="s">
        <v>34</v>
      </c>
      <c r="F23" t="str">
        <f>"0016586"</f>
        <v>0016586</v>
      </c>
      <c r="G23">
        <v>1</v>
      </c>
      <c r="H23" t="str">
        <f>"00000001"</f>
        <v>00000001</v>
      </c>
      <c r="I23" t="s">
        <v>35</v>
      </c>
      <c r="J23"/>
      <c r="K23">
        <v>48.31</v>
      </c>
      <c r="L23">
        <v>0.0</v>
      </c>
      <c r="M23"/>
      <c r="N23"/>
      <c r="O23">
        <v>8.69</v>
      </c>
      <c r="P23">
        <v>0.0</v>
      </c>
      <c r="Q23">
        <v>57.0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33</v>
      </c>
      <c r="E24" t="s">
        <v>34</v>
      </c>
      <c r="F24" t="str">
        <f>"0016587"</f>
        <v>0016587</v>
      </c>
      <c r="G24">
        <v>1</v>
      </c>
      <c r="H24" t="str">
        <f>"73755005"</f>
        <v>73755005</v>
      </c>
      <c r="I24" t="s">
        <v>40</v>
      </c>
      <c r="J24"/>
      <c r="K24">
        <v>33.9</v>
      </c>
      <c r="L24">
        <v>0.0</v>
      </c>
      <c r="M24"/>
      <c r="N24"/>
      <c r="O24">
        <v>6.1</v>
      </c>
      <c r="P24">
        <v>0.0</v>
      </c>
      <c r="Q24">
        <v>40.0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33</v>
      </c>
      <c r="E25" t="s">
        <v>34</v>
      </c>
      <c r="F25" t="str">
        <f>"0016588"</f>
        <v>0016588</v>
      </c>
      <c r="G25">
        <v>1</v>
      </c>
      <c r="H25" t="str">
        <f>"00000001"</f>
        <v>00000001</v>
      </c>
      <c r="I25" t="s">
        <v>35</v>
      </c>
      <c r="J25"/>
      <c r="K25">
        <v>16.95</v>
      </c>
      <c r="L25">
        <v>0.0</v>
      </c>
      <c r="M25"/>
      <c r="N25"/>
      <c r="O25">
        <v>3.05</v>
      </c>
      <c r="P25">
        <v>0.0</v>
      </c>
      <c r="Q25">
        <v>20.0</v>
      </c>
      <c r="R25"/>
      <c r="S25"/>
      <c r="T25"/>
      <c r="U25"/>
      <c r="V25"/>
      <c r="W25">
        <v>18</v>
      </c>
    </row>
    <row r="26" spans="1:23">
      <c r="A26"/>
      <c r="B26" t="s">
        <v>32</v>
      </c>
      <c r="C26" t="s">
        <v>32</v>
      </c>
      <c r="D26" t="s">
        <v>33</v>
      </c>
      <c r="E26" t="s">
        <v>34</v>
      </c>
      <c r="F26" t="str">
        <f>"0016589"</f>
        <v>0016589</v>
      </c>
      <c r="G26">
        <v>1</v>
      </c>
      <c r="H26" t="str">
        <f>"00000001"</f>
        <v>00000001</v>
      </c>
      <c r="I26" t="s">
        <v>35</v>
      </c>
      <c r="J26"/>
      <c r="K26">
        <v>12.71</v>
      </c>
      <c r="L26">
        <v>0.0</v>
      </c>
      <c r="M26"/>
      <c r="N26"/>
      <c r="O26">
        <v>2.29</v>
      </c>
      <c r="P26">
        <v>0.0</v>
      </c>
      <c r="Q26">
        <v>15.0</v>
      </c>
      <c r="R26"/>
      <c r="S26"/>
      <c r="T26"/>
      <c r="U26"/>
      <c r="V26"/>
      <c r="W26">
        <v>18</v>
      </c>
    </row>
    <row r="27" spans="1:23">
      <c r="A27"/>
      <c r="B27" t="s">
        <v>32</v>
      </c>
      <c r="C27" t="s">
        <v>32</v>
      </c>
      <c r="D27" t="s">
        <v>33</v>
      </c>
      <c r="E27" t="s">
        <v>34</v>
      </c>
      <c r="F27" t="str">
        <f>"0016590"</f>
        <v>0016590</v>
      </c>
      <c r="G27">
        <v>1</v>
      </c>
      <c r="H27" t="str">
        <f>"00000001"</f>
        <v>00000001</v>
      </c>
      <c r="I27" t="s">
        <v>35</v>
      </c>
      <c r="J27"/>
      <c r="K27">
        <v>15.25</v>
      </c>
      <c r="L27">
        <v>0.0</v>
      </c>
      <c r="M27"/>
      <c r="N27"/>
      <c r="O27">
        <v>2.75</v>
      </c>
      <c r="P27">
        <v>0.0</v>
      </c>
      <c r="Q27">
        <v>18.0</v>
      </c>
      <c r="R27"/>
      <c r="S27"/>
      <c r="T27"/>
      <c r="U27"/>
      <c r="V27"/>
      <c r="W27">
        <v>18</v>
      </c>
    </row>
    <row r="28" spans="1:23">
      <c r="A28"/>
      <c r="B28" t="s">
        <v>32</v>
      </c>
      <c r="C28" t="s">
        <v>32</v>
      </c>
      <c r="D28" t="s">
        <v>33</v>
      </c>
      <c r="E28" t="s">
        <v>34</v>
      </c>
      <c r="F28" t="str">
        <f>"0016591"</f>
        <v>0016591</v>
      </c>
      <c r="G28">
        <v>1</v>
      </c>
      <c r="H28" t="str">
        <f>"00000001"</f>
        <v>00000001</v>
      </c>
      <c r="I28" t="s">
        <v>35</v>
      </c>
      <c r="J28"/>
      <c r="K28">
        <v>16.95</v>
      </c>
      <c r="L28">
        <v>0.0</v>
      </c>
      <c r="M28"/>
      <c r="N28"/>
      <c r="O28">
        <v>3.05</v>
      </c>
      <c r="P28">
        <v>0.0</v>
      </c>
      <c r="Q28">
        <v>20.0</v>
      </c>
      <c r="R28"/>
      <c r="S28"/>
      <c r="T28"/>
      <c r="U28"/>
      <c r="V28"/>
      <c r="W28">
        <v>18</v>
      </c>
    </row>
    <row r="29" spans="1:23">
      <c r="A29"/>
      <c r="B29" t="s">
        <v>32</v>
      </c>
      <c r="C29" t="s">
        <v>32</v>
      </c>
      <c r="D29" t="s">
        <v>33</v>
      </c>
      <c r="E29" t="s">
        <v>34</v>
      </c>
      <c r="F29" t="str">
        <f>"0016592"</f>
        <v>0016592</v>
      </c>
      <c r="G29">
        <v>1</v>
      </c>
      <c r="H29" t="str">
        <f>"00000001"</f>
        <v>00000001</v>
      </c>
      <c r="I29" t="s">
        <v>35</v>
      </c>
      <c r="J29"/>
      <c r="K29">
        <v>4.24</v>
      </c>
      <c r="L29">
        <v>0.0</v>
      </c>
      <c r="M29"/>
      <c r="N29"/>
      <c r="O29">
        <v>0.76</v>
      </c>
      <c r="P29">
        <v>0.0</v>
      </c>
      <c r="Q29">
        <v>5.0</v>
      </c>
      <c r="R29"/>
      <c r="S29"/>
      <c r="T29"/>
      <c r="U29"/>
      <c r="V29"/>
      <c r="W29">
        <v>18</v>
      </c>
    </row>
    <row r="30" spans="1:23">
      <c r="A30"/>
      <c r="B30" t="s">
        <v>32</v>
      </c>
      <c r="C30" t="s">
        <v>32</v>
      </c>
      <c r="D30" t="s">
        <v>33</v>
      </c>
      <c r="E30" t="s">
        <v>34</v>
      </c>
      <c r="F30" t="str">
        <f>"0016593"</f>
        <v>0016593</v>
      </c>
      <c r="G30">
        <v>1</v>
      </c>
      <c r="H30" t="str">
        <f>"27569838"</f>
        <v>27569838</v>
      </c>
      <c r="I30" t="s">
        <v>41</v>
      </c>
      <c r="J30"/>
      <c r="K30">
        <v>29.66</v>
      </c>
      <c r="L30">
        <v>0.0</v>
      </c>
      <c r="M30"/>
      <c r="N30"/>
      <c r="O30">
        <v>5.34</v>
      </c>
      <c r="P30">
        <v>0.0</v>
      </c>
      <c r="Q30">
        <v>35.0</v>
      </c>
      <c r="R30"/>
      <c r="S30"/>
      <c r="T30"/>
      <c r="U30"/>
      <c r="V30"/>
      <c r="W30">
        <v>18</v>
      </c>
    </row>
    <row r="31" spans="1:23">
      <c r="A31"/>
      <c r="B31" t="s">
        <v>32</v>
      </c>
      <c r="C31" t="s">
        <v>32</v>
      </c>
      <c r="D31" t="s">
        <v>33</v>
      </c>
      <c r="E31" t="s">
        <v>34</v>
      </c>
      <c r="F31" t="str">
        <f>"0016594"</f>
        <v>0016594</v>
      </c>
      <c r="G31">
        <v>1</v>
      </c>
      <c r="H31" t="str">
        <f>"00000001"</f>
        <v>00000001</v>
      </c>
      <c r="I31" t="s">
        <v>35</v>
      </c>
      <c r="J31"/>
      <c r="K31">
        <v>4.24</v>
      </c>
      <c r="L31">
        <v>0.0</v>
      </c>
      <c r="M31"/>
      <c r="N31"/>
      <c r="O31">
        <v>0.76</v>
      </c>
      <c r="P31">
        <v>0.0</v>
      </c>
      <c r="Q31">
        <v>5.0</v>
      </c>
      <c r="R31"/>
      <c r="S31"/>
      <c r="T31"/>
      <c r="U31"/>
      <c r="V31"/>
      <c r="W31">
        <v>18</v>
      </c>
    </row>
    <row r="32" spans="1:23">
      <c r="A32"/>
      <c r="B32" t="s">
        <v>32</v>
      </c>
      <c r="C32" t="s">
        <v>32</v>
      </c>
      <c r="D32" t="s">
        <v>36</v>
      </c>
      <c r="E32" t="s">
        <v>37</v>
      </c>
      <c r="F32" t="str">
        <f>"0001360"</f>
        <v>0001360</v>
      </c>
      <c r="G32">
        <v>6</v>
      </c>
      <c r="H32" t="str">
        <f>"20101298851"</f>
        <v>20101298851</v>
      </c>
      <c r="I32" t="s">
        <v>42</v>
      </c>
      <c r="J32"/>
      <c r="K32">
        <v>16.95</v>
      </c>
      <c r="L32">
        <v>0.0</v>
      </c>
      <c r="M32"/>
      <c r="N32"/>
      <c r="O32">
        <v>3.05</v>
      </c>
      <c r="P32">
        <v>0.0</v>
      </c>
      <c r="Q32">
        <v>20.0</v>
      </c>
      <c r="R32"/>
      <c r="S32"/>
      <c r="T32"/>
      <c r="U32"/>
      <c r="V32"/>
      <c r="W32">
        <v>18</v>
      </c>
    </row>
    <row r="33" spans="1:23">
      <c r="A33"/>
      <c r="B33" t="s">
        <v>32</v>
      </c>
      <c r="C33" t="s">
        <v>32</v>
      </c>
      <c r="D33" t="s">
        <v>33</v>
      </c>
      <c r="E33" t="s">
        <v>34</v>
      </c>
      <c r="F33" t="str">
        <f>"0016595"</f>
        <v>0016595</v>
      </c>
      <c r="G33">
        <v>1</v>
      </c>
      <c r="H33" t="str">
        <f>"00000001"</f>
        <v>00000001</v>
      </c>
      <c r="I33" t="s">
        <v>35</v>
      </c>
      <c r="J33"/>
      <c r="K33">
        <v>4.24</v>
      </c>
      <c r="L33">
        <v>0.0</v>
      </c>
      <c r="M33"/>
      <c r="N33"/>
      <c r="O33">
        <v>0.76</v>
      </c>
      <c r="P33">
        <v>0.0</v>
      </c>
      <c r="Q33">
        <v>5.0</v>
      </c>
      <c r="R33"/>
      <c r="S33"/>
      <c r="T33"/>
      <c r="U33"/>
      <c r="V33"/>
      <c r="W33">
        <v>18</v>
      </c>
    </row>
    <row r="34" spans="1:23">
      <c r="A34"/>
      <c r="B34" t="s">
        <v>32</v>
      </c>
      <c r="C34" t="s">
        <v>32</v>
      </c>
      <c r="D34" t="s">
        <v>33</v>
      </c>
      <c r="E34" t="s">
        <v>34</v>
      </c>
      <c r="F34" t="str">
        <f>"0016596"</f>
        <v>0016596</v>
      </c>
      <c r="G34">
        <v>1</v>
      </c>
      <c r="H34" t="str">
        <f>"00000001"</f>
        <v>00000001</v>
      </c>
      <c r="I34" t="s">
        <v>35</v>
      </c>
      <c r="J34"/>
      <c r="K34">
        <v>21.19</v>
      </c>
      <c r="L34">
        <v>0.0</v>
      </c>
      <c r="M34"/>
      <c r="N34"/>
      <c r="O34">
        <v>3.81</v>
      </c>
      <c r="P34">
        <v>0.0</v>
      </c>
      <c r="Q34">
        <v>25.0</v>
      </c>
      <c r="R34"/>
      <c r="S34"/>
      <c r="T34"/>
      <c r="U34"/>
      <c r="V34"/>
      <c r="W34">
        <v>18</v>
      </c>
    </row>
    <row r="35" spans="1:23">
      <c r="A35"/>
      <c r="B35" t="s">
        <v>32</v>
      </c>
      <c r="C35" t="s">
        <v>32</v>
      </c>
      <c r="D35" t="s">
        <v>33</v>
      </c>
      <c r="E35" t="s">
        <v>34</v>
      </c>
      <c r="F35" t="str">
        <f>"0016597"</f>
        <v>0016597</v>
      </c>
      <c r="G35">
        <v>1</v>
      </c>
      <c r="H35" t="str">
        <f>"00000001"</f>
        <v>00000001</v>
      </c>
      <c r="I35" t="s">
        <v>35</v>
      </c>
      <c r="J35"/>
      <c r="K35">
        <v>16.95</v>
      </c>
      <c r="L35">
        <v>0.0</v>
      </c>
      <c r="M35"/>
      <c r="N35"/>
      <c r="O35">
        <v>3.05</v>
      </c>
      <c r="P35">
        <v>0.0</v>
      </c>
      <c r="Q35">
        <v>20.0</v>
      </c>
      <c r="R35"/>
      <c r="S35"/>
      <c r="T35"/>
      <c r="U35"/>
      <c r="V35"/>
      <c r="W35">
        <v>18</v>
      </c>
    </row>
    <row r="36" spans="1:23">
      <c r="A36"/>
      <c r="B36" t="s">
        <v>32</v>
      </c>
      <c r="C36" t="s">
        <v>32</v>
      </c>
      <c r="D36" t="s">
        <v>33</v>
      </c>
      <c r="E36" t="s">
        <v>34</v>
      </c>
      <c r="F36" t="str">
        <f>"0016598"</f>
        <v>0016598</v>
      </c>
      <c r="G36">
        <v>1</v>
      </c>
      <c r="H36" t="str">
        <f>"00000001"</f>
        <v>00000001</v>
      </c>
      <c r="I36" t="s">
        <v>35</v>
      </c>
      <c r="J36"/>
      <c r="K36">
        <v>116.95</v>
      </c>
      <c r="L36">
        <v>0.0</v>
      </c>
      <c r="M36"/>
      <c r="N36"/>
      <c r="O36">
        <v>21.05</v>
      </c>
      <c r="P36">
        <v>0.0</v>
      </c>
      <c r="Q36">
        <v>138.0</v>
      </c>
      <c r="R36"/>
      <c r="S36"/>
      <c r="T36"/>
      <c r="U36"/>
      <c r="V36"/>
      <c r="W36">
        <v>18</v>
      </c>
    </row>
    <row r="37" spans="1:23">
      <c r="A37"/>
      <c r="B37" t="s">
        <v>43</v>
      </c>
      <c r="C37" t="s">
        <v>43</v>
      </c>
      <c r="D37" t="s">
        <v>33</v>
      </c>
      <c r="E37" t="s">
        <v>34</v>
      </c>
      <c r="F37" t="str">
        <f>"0016599"</f>
        <v>0016599</v>
      </c>
      <c r="G37">
        <v>1</v>
      </c>
      <c r="H37" t="str">
        <f>"00000001"</f>
        <v>00000001</v>
      </c>
      <c r="I37" t="s">
        <v>35</v>
      </c>
      <c r="J37"/>
      <c r="K37">
        <v>4.24</v>
      </c>
      <c r="L37">
        <v>0.0</v>
      </c>
      <c r="M37"/>
      <c r="N37"/>
      <c r="O37">
        <v>0.76</v>
      </c>
      <c r="P37">
        <v>0.0</v>
      </c>
      <c r="Q37">
        <v>5.0</v>
      </c>
      <c r="R37"/>
      <c r="S37"/>
      <c r="T37"/>
      <c r="U37"/>
      <c r="V37"/>
      <c r="W37">
        <v>18</v>
      </c>
    </row>
    <row r="38" spans="1:23">
      <c r="A38"/>
      <c r="B38" t="s">
        <v>43</v>
      </c>
      <c r="C38" t="s">
        <v>43</v>
      </c>
      <c r="D38" t="s">
        <v>33</v>
      </c>
      <c r="E38" t="s">
        <v>34</v>
      </c>
      <c r="F38" t="str">
        <f>"0016600"</f>
        <v>0016600</v>
      </c>
      <c r="G38">
        <v>1</v>
      </c>
      <c r="H38" t="str">
        <f>"00000001"</f>
        <v>00000001</v>
      </c>
      <c r="I38" t="s">
        <v>35</v>
      </c>
      <c r="J38"/>
      <c r="K38">
        <v>6.78</v>
      </c>
      <c r="L38">
        <v>0.0</v>
      </c>
      <c r="M38"/>
      <c r="N38"/>
      <c r="O38">
        <v>1.22</v>
      </c>
      <c r="P38">
        <v>0.0</v>
      </c>
      <c r="Q38">
        <v>8.0</v>
      </c>
      <c r="R38"/>
      <c r="S38"/>
      <c r="T38"/>
      <c r="U38"/>
      <c r="V38"/>
      <c r="W38">
        <v>18</v>
      </c>
    </row>
    <row r="39" spans="1:23">
      <c r="A39"/>
      <c r="B39" t="s">
        <v>43</v>
      </c>
      <c r="C39" t="s">
        <v>43</v>
      </c>
      <c r="D39" t="s">
        <v>33</v>
      </c>
      <c r="E39" t="s">
        <v>34</v>
      </c>
      <c r="F39" t="str">
        <f>"0016601"</f>
        <v>0016601</v>
      </c>
      <c r="G39">
        <v>1</v>
      </c>
      <c r="H39" t="str">
        <f>"00000001"</f>
        <v>00000001</v>
      </c>
      <c r="I39" t="s">
        <v>35</v>
      </c>
      <c r="J39"/>
      <c r="K39">
        <v>9.32</v>
      </c>
      <c r="L39">
        <v>0.0</v>
      </c>
      <c r="M39"/>
      <c r="N39"/>
      <c r="O39">
        <v>1.68</v>
      </c>
      <c r="P39">
        <v>0.0</v>
      </c>
      <c r="Q39">
        <v>11.0</v>
      </c>
      <c r="R39"/>
      <c r="S39"/>
      <c r="T39"/>
      <c r="U39"/>
      <c r="V39"/>
      <c r="W39">
        <v>18</v>
      </c>
    </row>
    <row r="40" spans="1:23">
      <c r="A40"/>
      <c r="B40" t="s">
        <v>43</v>
      </c>
      <c r="C40" t="s">
        <v>43</v>
      </c>
      <c r="D40" t="s">
        <v>33</v>
      </c>
      <c r="E40" t="s">
        <v>34</v>
      </c>
      <c r="F40" t="str">
        <f>"0016602"</f>
        <v>0016602</v>
      </c>
      <c r="G40">
        <v>1</v>
      </c>
      <c r="H40" t="str">
        <f>"00000001"</f>
        <v>00000001</v>
      </c>
      <c r="I40" t="s">
        <v>35</v>
      </c>
      <c r="J40"/>
      <c r="K40">
        <v>25.85</v>
      </c>
      <c r="L40">
        <v>0.0</v>
      </c>
      <c r="M40"/>
      <c r="N40"/>
      <c r="O40">
        <v>4.65</v>
      </c>
      <c r="P40">
        <v>0.0</v>
      </c>
      <c r="Q40">
        <v>30.5</v>
      </c>
      <c r="R40"/>
      <c r="S40"/>
      <c r="T40"/>
      <c r="U40"/>
      <c r="V40"/>
      <c r="W40">
        <v>18</v>
      </c>
    </row>
    <row r="41" spans="1:23">
      <c r="A41"/>
      <c r="B41" t="s">
        <v>43</v>
      </c>
      <c r="C41" t="s">
        <v>43</v>
      </c>
      <c r="D41" t="s">
        <v>33</v>
      </c>
      <c r="E41" t="s">
        <v>34</v>
      </c>
      <c r="F41" t="str">
        <f>"0016603"</f>
        <v>0016603</v>
      </c>
      <c r="G41">
        <v>1</v>
      </c>
      <c r="H41" t="str">
        <f>"00000001"</f>
        <v>00000001</v>
      </c>
      <c r="I41" t="s">
        <v>35</v>
      </c>
      <c r="J41"/>
      <c r="K41">
        <v>2.54</v>
      </c>
      <c r="L41">
        <v>0.0</v>
      </c>
      <c r="M41"/>
      <c r="N41"/>
      <c r="O41">
        <v>0.46</v>
      </c>
      <c r="P41">
        <v>0.0</v>
      </c>
      <c r="Q41">
        <v>3.0</v>
      </c>
      <c r="R41"/>
      <c r="S41"/>
      <c r="T41"/>
      <c r="U41"/>
      <c r="V41"/>
      <c r="W41">
        <v>18</v>
      </c>
    </row>
    <row r="42" spans="1:23">
      <c r="A42"/>
      <c r="B42" t="s">
        <v>43</v>
      </c>
      <c r="C42" t="s">
        <v>43</v>
      </c>
      <c r="D42" t="s">
        <v>33</v>
      </c>
      <c r="E42" t="s">
        <v>34</v>
      </c>
      <c r="F42" t="str">
        <f>"0016604"</f>
        <v>0016604</v>
      </c>
      <c r="G42">
        <v>1</v>
      </c>
      <c r="H42" t="str">
        <f>"00000001"</f>
        <v>00000001</v>
      </c>
      <c r="I42" t="s">
        <v>35</v>
      </c>
      <c r="J42"/>
      <c r="K42">
        <v>8.47</v>
      </c>
      <c r="L42">
        <v>0.0</v>
      </c>
      <c r="M42"/>
      <c r="N42"/>
      <c r="O42">
        <v>1.53</v>
      </c>
      <c r="P42">
        <v>0.0</v>
      </c>
      <c r="Q42">
        <v>10.0</v>
      </c>
      <c r="R42"/>
      <c r="S42"/>
      <c r="T42"/>
      <c r="U42"/>
      <c r="V42"/>
      <c r="W42">
        <v>18</v>
      </c>
    </row>
    <row r="43" spans="1:23">
      <c r="A43"/>
      <c r="B43" t="s">
        <v>43</v>
      </c>
      <c r="C43" t="s">
        <v>43</v>
      </c>
      <c r="D43" t="s">
        <v>33</v>
      </c>
      <c r="E43" t="s">
        <v>34</v>
      </c>
      <c r="F43" t="str">
        <f>"0016605"</f>
        <v>0016605</v>
      </c>
      <c r="G43">
        <v>1</v>
      </c>
      <c r="H43" t="str">
        <f>"74428471"</f>
        <v>74428471</v>
      </c>
      <c r="I43" t="s">
        <v>44</v>
      </c>
      <c r="J43"/>
      <c r="K43">
        <v>10.17</v>
      </c>
      <c r="L43">
        <v>0.0</v>
      </c>
      <c r="M43"/>
      <c r="N43"/>
      <c r="O43">
        <v>1.83</v>
      </c>
      <c r="P43">
        <v>0.0</v>
      </c>
      <c r="Q43">
        <v>12.0</v>
      </c>
      <c r="R43"/>
      <c r="S43"/>
      <c r="T43"/>
      <c r="U43"/>
      <c r="V43"/>
      <c r="W43">
        <v>18</v>
      </c>
    </row>
    <row r="44" spans="1:23">
      <c r="A44"/>
      <c r="B44" t="s">
        <v>43</v>
      </c>
      <c r="C44" t="s">
        <v>43</v>
      </c>
      <c r="D44" t="s">
        <v>33</v>
      </c>
      <c r="E44" t="s">
        <v>34</v>
      </c>
      <c r="F44" t="str">
        <f>"0016606"</f>
        <v>0016606</v>
      </c>
      <c r="G44">
        <v>1</v>
      </c>
      <c r="H44" t="str">
        <f>"61085272"</f>
        <v>61085272</v>
      </c>
      <c r="I44" t="s">
        <v>45</v>
      </c>
      <c r="J44"/>
      <c r="K44">
        <v>10.17</v>
      </c>
      <c r="L44">
        <v>0.0</v>
      </c>
      <c r="M44"/>
      <c r="N44"/>
      <c r="O44">
        <v>1.83</v>
      </c>
      <c r="P44">
        <v>0.0</v>
      </c>
      <c r="Q44">
        <v>12.0</v>
      </c>
      <c r="R44"/>
      <c r="S44"/>
      <c r="T44"/>
      <c r="U44"/>
      <c r="V44"/>
      <c r="W44">
        <v>18</v>
      </c>
    </row>
    <row r="45" spans="1:23">
      <c r="A45"/>
      <c r="B45" t="s">
        <v>43</v>
      </c>
      <c r="C45" t="s">
        <v>43</v>
      </c>
      <c r="D45" t="s">
        <v>33</v>
      </c>
      <c r="E45" t="s">
        <v>34</v>
      </c>
      <c r="F45" t="str">
        <f>"0016607"</f>
        <v>0016607</v>
      </c>
      <c r="G45">
        <v>1</v>
      </c>
      <c r="H45" t="str">
        <f>"72425642"</f>
        <v>72425642</v>
      </c>
      <c r="I45" t="s">
        <v>46</v>
      </c>
      <c r="J45"/>
      <c r="K45">
        <v>10.17</v>
      </c>
      <c r="L45">
        <v>0.0</v>
      </c>
      <c r="M45"/>
      <c r="N45"/>
      <c r="O45">
        <v>1.83</v>
      </c>
      <c r="P45">
        <v>0.0</v>
      </c>
      <c r="Q45">
        <v>12.0</v>
      </c>
      <c r="R45"/>
      <c r="S45"/>
      <c r="T45"/>
      <c r="U45"/>
      <c r="V45"/>
      <c r="W45">
        <v>18</v>
      </c>
    </row>
    <row r="46" spans="1:23">
      <c r="A46"/>
      <c r="B46" t="s">
        <v>43</v>
      </c>
      <c r="C46" t="s">
        <v>43</v>
      </c>
      <c r="D46" t="s">
        <v>33</v>
      </c>
      <c r="E46" t="s">
        <v>34</v>
      </c>
      <c r="F46" t="str">
        <f>"0016608"</f>
        <v>0016608</v>
      </c>
      <c r="G46">
        <v>1</v>
      </c>
      <c r="H46" t="str">
        <f>"00000001"</f>
        <v>00000001</v>
      </c>
      <c r="I46" t="s">
        <v>35</v>
      </c>
      <c r="J46"/>
      <c r="K46">
        <v>37.71</v>
      </c>
      <c r="L46">
        <v>0.0</v>
      </c>
      <c r="M46"/>
      <c r="N46"/>
      <c r="O46">
        <v>6.79</v>
      </c>
      <c r="P46">
        <v>0.0</v>
      </c>
      <c r="Q46">
        <v>44.5</v>
      </c>
      <c r="R46"/>
      <c r="S46"/>
      <c r="T46"/>
      <c r="U46"/>
      <c r="V46"/>
      <c r="W46">
        <v>18</v>
      </c>
    </row>
    <row r="47" spans="1:23">
      <c r="A47"/>
      <c r="B47" t="s">
        <v>43</v>
      </c>
      <c r="C47" t="s">
        <v>43</v>
      </c>
      <c r="D47" t="s">
        <v>33</v>
      </c>
      <c r="E47" t="s">
        <v>34</v>
      </c>
      <c r="F47" t="str">
        <f>"0016609"</f>
        <v>0016609</v>
      </c>
      <c r="G47">
        <v>1</v>
      </c>
      <c r="H47" t="str">
        <f>"00000001"</f>
        <v>00000001</v>
      </c>
      <c r="I47" t="s">
        <v>35</v>
      </c>
      <c r="J47"/>
      <c r="K47">
        <v>8.47</v>
      </c>
      <c r="L47">
        <v>0.0</v>
      </c>
      <c r="M47"/>
      <c r="N47"/>
      <c r="O47">
        <v>1.53</v>
      </c>
      <c r="P47">
        <v>0.0</v>
      </c>
      <c r="Q47">
        <v>10.0</v>
      </c>
      <c r="R47"/>
      <c r="S47"/>
      <c r="T47"/>
      <c r="U47"/>
      <c r="V47"/>
      <c r="W47">
        <v>18</v>
      </c>
    </row>
    <row r="48" spans="1:23">
      <c r="A48"/>
      <c r="B48" t="s">
        <v>43</v>
      </c>
      <c r="C48" t="s">
        <v>43</v>
      </c>
      <c r="D48" t="s">
        <v>36</v>
      </c>
      <c r="E48" t="s">
        <v>37</v>
      </c>
      <c r="F48" t="str">
        <f>"0001361"</f>
        <v>0001361</v>
      </c>
      <c r="G48">
        <v>6</v>
      </c>
      <c r="H48" t="str">
        <f>"20141189850"</f>
        <v>20141189850</v>
      </c>
      <c r="I48" t="s">
        <v>47</v>
      </c>
      <c r="J48"/>
      <c r="K48">
        <v>8.47</v>
      </c>
      <c r="L48">
        <v>0.0</v>
      </c>
      <c r="M48"/>
      <c r="N48"/>
      <c r="O48">
        <v>1.53</v>
      </c>
      <c r="P48">
        <v>0.0</v>
      </c>
      <c r="Q48">
        <v>10.0</v>
      </c>
      <c r="R48"/>
      <c r="S48"/>
      <c r="T48"/>
      <c r="U48"/>
      <c r="V48"/>
      <c r="W48">
        <v>18</v>
      </c>
    </row>
    <row r="49" spans="1:23">
      <c r="A49"/>
      <c r="B49" t="s">
        <v>43</v>
      </c>
      <c r="C49" t="s">
        <v>43</v>
      </c>
      <c r="D49" t="s">
        <v>36</v>
      </c>
      <c r="E49" t="s">
        <v>37</v>
      </c>
      <c r="F49" t="str">
        <f>"0001362"</f>
        <v>0001362</v>
      </c>
      <c r="G49">
        <v>6</v>
      </c>
      <c r="H49" t="str">
        <f>"10454679534"</f>
        <v>10454679534</v>
      </c>
      <c r="I49" t="s">
        <v>48</v>
      </c>
      <c r="J49"/>
      <c r="K49">
        <v>15.25</v>
      </c>
      <c r="L49">
        <v>0.0</v>
      </c>
      <c r="M49"/>
      <c r="N49"/>
      <c r="O49">
        <v>2.75</v>
      </c>
      <c r="P49">
        <v>0.0</v>
      </c>
      <c r="Q49">
        <v>18.0</v>
      </c>
      <c r="R49"/>
      <c r="S49"/>
      <c r="T49"/>
      <c r="U49"/>
      <c r="V49"/>
      <c r="W49">
        <v>18</v>
      </c>
    </row>
    <row r="50" spans="1:23">
      <c r="A50"/>
      <c r="B50" t="s">
        <v>43</v>
      </c>
      <c r="C50" t="s">
        <v>43</v>
      </c>
      <c r="D50" t="s">
        <v>33</v>
      </c>
      <c r="E50" t="s">
        <v>34</v>
      </c>
      <c r="F50" t="str">
        <f>"0016610"</f>
        <v>0016610</v>
      </c>
      <c r="G50">
        <v>1</v>
      </c>
      <c r="H50" t="str">
        <f>"75074736"</f>
        <v>75074736</v>
      </c>
      <c r="I50" t="s">
        <v>49</v>
      </c>
      <c r="J50"/>
      <c r="K50">
        <v>10.17</v>
      </c>
      <c r="L50">
        <v>0.0</v>
      </c>
      <c r="M50"/>
      <c r="N50"/>
      <c r="O50">
        <v>1.83</v>
      </c>
      <c r="P50">
        <v>0.0</v>
      </c>
      <c r="Q50">
        <v>12.0</v>
      </c>
      <c r="R50"/>
      <c r="S50"/>
      <c r="T50"/>
      <c r="U50"/>
      <c r="V50"/>
      <c r="W50">
        <v>18</v>
      </c>
    </row>
    <row r="51" spans="1:23">
      <c r="A51"/>
      <c r="B51" t="s">
        <v>43</v>
      </c>
      <c r="C51" t="s">
        <v>43</v>
      </c>
      <c r="D51" t="s">
        <v>33</v>
      </c>
      <c r="E51" t="s">
        <v>34</v>
      </c>
      <c r="F51" t="str">
        <f>"0016611"</f>
        <v>0016611</v>
      </c>
      <c r="G51">
        <v>1</v>
      </c>
      <c r="H51" t="str">
        <f>"60196996"</f>
        <v>60196996</v>
      </c>
      <c r="I51" t="s">
        <v>50</v>
      </c>
      <c r="J51"/>
      <c r="K51">
        <v>7.63</v>
      </c>
      <c r="L51">
        <v>0.0</v>
      </c>
      <c r="M51"/>
      <c r="N51"/>
      <c r="O51">
        <v>1.37</v>
      </c>
      <c r="P51">
        <v>0.0</v>
      </c>
      <c r="Q51">
        <v>9.0</v>
      </c>
      <c r="R51"/>
      <c r="S51"/>
      <c r="T51"/>
      <c r="U51"/>
      <c r="V51"/>
      <c r="W51">
        <v>18</v>
      </c>
    </row>
    <row r="52" spans="1:23">
      <c r="A52"/>
      <c r="B52" t="s">
        <v>43</v>
      </c>
      <c r="C52" t="s">
        <v>43</v>
      </c>
      <c r="D52" t="s">
        <v>36</v>
      </c>
      <c r="E52" t="s">
        <v>37</v>
      </c>
      <c r="F52" t="str">
        <f>"0001363"</f>
        <v>0001363</v>
      </c>
      <c r="G52">
        <v>6</v>
      </c>
      <c r="H52" t="str">
        <f>"20382036655"</f>
        <v>20382036655</v>
      </c>
      <c r="I52" t="s">
        <v>51</v>
      </c>
      <c r="J52"/>
      <c r="K52">
        <v>23.73</v>
      </c>
      <c r="L52">
        <v>0.0</v>
      </c>
      <c r="M52"/>
      <c r="N52"/>
      <c r="O52">
        <v>4.27</v>
      </c>
      <c r="P52">
        <v>0.0</v>
      </c>
      <c r="Q52">
        <v>28.0</v>
      </c>
      <c r="R52"/>
      <c r="S52"/>
      <c r="T52"/>
      <c r="U52"/>
      <c r="V52"/>
      <c r="W52">
        <v>18</v>
      </c>
    </row>
    <row r="53" spans="1:23">
      <c r="A53"/>
      <c r="B53" t="s">
        <v>43</v>
      </c>
      <c r="C53" t="s">
        <v>43</v>
      </c>
      <c r="D53" t="s">
        <v>33</v>
      </c>
      <c r="E53" t="s">
        <v>34</v>
      </c>
      <c r="F53" t="str">
        <f>"0016612"</f>
        <v>0016612</v>
      </c>
      <c r="G53">
        <v>1</v>
      </c>
      <c r="H53" t="str">
        <f>"00000001"</f>
        <v>00000001</v>
      </c>
      <c r="I53" t="s">
        <v>35</v>
      </c>
      <c r="J53"/>
      <c r="K53">
        <v>6.78</v>
      </c>
      <c r="L53">
        <v>0.0</v>
      </c>
      <c r="M53"/>
      <c r="N53"/>
      <c r="O53">
        <v>1.22</v>
      </c>
      <c r="P53">
        <v>0.0</v>
      </c>
      <c r="Q53">
        <v>8.0</v>
      </c>
      <c r="R53"/>
      <c r="S53"/>
      <c r="T53"/>
      <c r="U53"/>
      <c r="V53"/>
      <c r="W53">
        <v>18</v>
      </c>
    </row>
    <row r="54" spans="1:23">
      <c r="A54"/>
      <c r="B54" t="s">
        <v>43</v>
      </c>
      <c r="C54" t="s">
        <v>43</v>
      </c>
      <c r="D54" t="s">
        <v>33</v>
      </c>
      <c r="E54" t="s">
        <v>34</v>
      </c>
      <c r="F54" t="str">
        <f>"0016613"</f>
        <v>0016613</v>
      </c>
      <c r="G54">
        <v>1</v>
      </c>
      <c r="H54" t="str">
        <f>"00000001"</f>
        <v>00000001</v>
      </c>
      <c r="I54" t="s">
        <v>35</v>
      </c>
      <c r="J54"/>
      <c r="K54">
        <v>9.75</v>
      </c>
      <c r="L54">
        <v>0.0</v>
      </c>
      <c r="M54"/>
      <c r="N54"/>
      <c r="O54">
        <v>1.75</v>
      </c>
      <c r="P54">
        <v>0.0</v>
      </c>
      <c r="Q54">
        <v>11.5</v>
      </c>
      <c r="R54"/>
      <c r="S54"/>
      <c r="T54"/>
      <c r="U54"/>
      <c r="V54"/>
      <c r="W54">
        <v>18</v>
      </c>
    </row>
    <row r="55" spans="1:23">
      <c r="A55"/>
      <c r="B55" t="s">
        <v>43</v>
      </c>
      <c r="C55" t="s">
        <v>43</v>
      </c>
      <c r="D55" t="s">
        <v>33</v>
      </c>
      <c r="E55" t="s">
        <v>34</v>
      </c>
      <c r="F55" t="str">
        <f>"0016614"</f>
        <v>0016614</v>
      </c>
      <c r="G55">
        <v>1</v>
      </c>
      <c r="H55" t="str">
        <f>"00082691"</f>
        <v>00082691</v>
      </c>
      <c r="I55" t="s">
        <v>52</v>
      </c>
      <c r="J55"/>
      <c r="K55">
        <v>49.15</v>
      </c>
      <c r="L55">
        <v>0.0</v>
      </c>
      <c r="M55"/>
      <c r="N55"/>
      <c r="O55">
        <v>8.85</v>
      </c>
      <c r="P55">
        <v>0.0</v>
      </c>
      <c r="Q55">
        <v>58.0</v>
      </c>
      <c r="R55"/>
      <c r="S55"/>
      <c r="T55"/>
      <c r="U55"/>
      <c r="V55"/>
      <c r="W55">
        <v>18</v>
      </c>
    </row>
    <row r="56" spans="1:23">
      <c r="A56"/>
      <c r="B56" t="s">
        <v>43</v>
      </c>
      <c r="C56" t="s">
        <v>43</v>
      </c>
      <c r="D56" t="s">
        <v>33</v>
      </c>
      <c r="E56" t="s">
        <v>34</v>
      </c>
      <c r="F56" t="str">
        <f>"0016615"</f>
        <v>0016615</v>
      </c>
      <c r="G56">
        <v>1</v>
      </c>
      <c r="H56" t="str">
        <f>"00000001"</f>
        <v>00000001</v>
      </c>
      <c r="I56" t="s">
        <v>35</v>
      </c>
      <c r="J56"/>
      <c r="K56">
        <v>5.08</v>
      </c>
      <c r="L56">
        <v>0.0</v>
      </c>
      <c r="M56"/>
      <c r="N56"/>
      <c r="O56">
        <v>0.92</v>
      </c>
      <c r="P56">
        <v>0.0</v>
      </c>
      <c r="Q56">
        <v>6.0</v>
      </c>
      <c r="R56"/>
      <c r="S56"/>
      <c r="T56"/>
      <c r="U56"/>
      <c r="V56"/>
      <c r="W56">
        <v>18</v>
      </c>
    </row>
    <row r="57" spans="1:23">
      <c r="A57"/>
      <c r="B57" t="s">
        <v>43</v>
      </c>
      <c r="C57" t="s">
        <v>43</v>
      </c>
      <c r="D57" t="s">
        <v>33</v>
      </c>
      <c r="E57" t="s">
        <v>34</v>
      </c>
      <c r="F57" t="str">
        <f>"0016616"</f>
        <v>0016616</v>
      </c>
      <c r="G57">
        <v>1</v>
      </c>
      <c r="H57" t="str">
        <f>"00000001"</f>
        <v>00000001</v>
      </c>
      <c r="I57" t="s">
        <v>35</v>
      </c>
      <c r="J57"/>
      <c r="K57">
        <v>9.32</v>
      </c>
      <c r="L57">
        <v>0.0</v>
      </c>
      <c r="M57"/>
      <c r="N57"/>
      <c r="O57">
        <v>1.68</v>
      </c>
      <c r="P57">
        <v>0.0</v>
      </c>
      <c r="Q57">
        <v>11.0</v>
      </c>
      <c r="R57"/>
      <c r="S57"/>
      <c r="T57"/>
      <c r="U57"/>
      <c r="V57"/>
      <c r="W57">
        <v>18</v>
      </c>
    </row>
    <row r="58" spans="1:23">
      <c r="A58"/>
      <c r="B58" t="s">
        <v>43</v>
      </c>
      <c r="C58" t="s">
        <v>43</v>
      </c>
      <c r="D58" t="s">
        <v>33</v>
      </c>
      <c r="E58" t="s">
        <v>34</v>
      </c>
      <c r="F58" t="str">
        <f>"0016617"</f>
        <v>0016617</v>
      </c>
      <c r="G58">
        <v>6</v>
      </c>
      <c r="H58" t="str">
        <f>"20612250066"</f>
        <v>20612250066</v>
      </c>
      <c r="I58" t="s">
        <v>53</v>
      </c>
      <c r="J58"/>
      <c r="K58">
        <v>42.37</v>
      </c>
      <c r="L58">
        <v>0.0</v>
      </c>
      <c r="M58"/>
      <c r="N58"/>
      <c r="O58">
        <v>7.63</v>
      </c>
      <c r="P58">
        <v>0.0</v>
      </c>
      <c r="Q58">
        <v>50.0</v>
      </c>
      <c r="R58"/>
      <c r="S58"/>
      <c r="T58"/>
      <c r="U58"/>
      <c r="V58"/>
      <c r="W58">
        <v>18</v>
      </c>
    </row>
    <row r="59" spans="1:23">
      <c r="A59"/>
      <c r="B59" t="s">
        <v>43</v>
      </c>
      <c r="C59" t="s">
        <v>43</v>
      </c>
      <c r="D59" t="s">
        <v>33</v>
      </c>
      <c r="E59" t="s">
        <v>34</v>
      </c>
      <c r="F59" t="str">
        <f>"0016618"</f>
        <v>0016618</v>
      </c>
      <c r="G59">
        <v>1</v>
      </c>
      <c r="H59" t="str">
        <f>"44482789"</f>
        <v>44482789</v>
      </c>
      <c r="I59" t="s">
        <v>54</v>
      </c>
      <c r="J59"/>
      <c r="K59">
        <v>8.47</v>
      </c>
      <c r="L59">
        <v>0.0</v>
      </c>
      <c r="M59"/>
      <c r="N59"/>
      <c r="O59">
        <v>1.53</v>
      </c>
      <c r="P59">
        <v>0.0</v>
      </c>
      <c r="Q59">
        <v>10.0</v>
      </c>
      <c r="R59"/>
      <c r="S59"/>
      <c r="T59"/>
      <c r="U59"/>
      <c r="V59"/>
      <c r="W59">
        <v>18</v>
      </c>
    </row>
    <row r="60" spans="1:23">
      <c r="A60"/>
      <c r="B60" t="s">
        <v>43</v>
      </c>
      <c r="C60" t="s">
        <v>43</v>
      </c>
      <c r="D60" t="s">
        <v>33</v>
      </c>
      <c r="E60" t="s">
        <v>34</v>
      </c>
      <c r="F60" t="str">
        <f>"0016619"</f>
        <v>0016619</v>
      </c>
      <c r="G60">
        <v>6</v>
      </c>
      <c r="H60" t="str">
        <f>"20610600787"</f>
        <v>20610600787</v>
      </c>
      <c r="I60" t="s">
        <v>55</v>
      </c>
      <c r="J60"/>
      <c r="K60">
        <v>28.56</v>
      </c>
      <c r="L60">
        <v>0.0</v>
      </c>
      <c r="M60"/>
      <c r="N60"/>
      <c r="O60">
        <v>5.14</v>
      </c>
      <c r="P60">
        <v>0.0</v>
      </c>
      <c r="Q60">
        <v>33.7</v>
      </c>
      <c r="R60"/>
      <c r="S60"/>
      <c r="T60"/>
      <c r="U60"/>
      <c r="V60"/>
      <c r="W60">
        <v>18</v>
      </c>
    </row>
    <row r="61" spans="1:23">
      <c r="A61"/>
      <c r="B61" t="s">
        <v>43</v>
      </c>
      <c r="C61" t="s">
        <v>43</v>
      </c>
      <c r="D61" t="s">
        <v>33</v>
      </c>
      <c r="E61" t="s">
        <v>34</v>
      </c>
      <c r="F61" t="str">
        <f>"0016620"</f>
        <v>0016620</v>
      </c>
      <c r="G61">
        <v>1</v>
      </c>
      <c r="H61" t="str">
        <f>"00000001"</f>
        <v>00000001</v>
      </c>
      <c r="I61" t="s">
        <v>35</v>
      </c>
      <c r="J61"/>
      <c r="K61">
        <v>40.68</v>
      </c>
      <c r="L61">
        <v>0.0</v>
      </c>
      <c r="M61"/>
      <c r="N61"/>
      <c r="O61">
        <v>7.32</v>
      </c>
      <c r="P61">
        <v>0.0</v>
      </c>
      <c r="Q61">
        <v>48.0</v>
      </c>
      <c r="R61"/>
      <c r="S61"/>
      <c r="T61"/>
      <c r="U61"/>
      <c r="V61"/>
      <c r="W61">
        <v>18</v>
      </c>
    </row>
    <row r="62" spans="1:23">
      <c r="A62"/>
      <c r="B62" t="s">
        <v>43</v>
      </c>
      <c r="C62" t="s">
        <v>43</v>
      </c>
      <c r="D62" t="s">
        <v>33</v>
      </c>
      <c r="E62" t="s">
        <v>34</v>
      </c>
      <c r="F62" t="str">
        <f>"0016621"</f>
        <v>0016621</v>
      </c>
      <c r="G62">
        <v>1</v>
      </c>
      <c r="H62" t="str">
        <f>"00000390"</f>
        <v>00000390</v>
      </c>
      <c r="I62" t="s">
        <v>56</v>
      </c>
      <c r="J62"/>
      <c r="K62">
        <v>8.9</v>
      </c>
      <c r="L62">
        <v>0.0</v>
      </c>
      <c r="M62"/>
      <c r="N62"/>
      <c r="O62">
        <v>1.6</v>
      </c>
      <c r="P62">
        <v>0.0</v>
      </c>
      <c r="Q62">
        <v>10.5</v>
      </c>
      <c r="R62"/>
      <c r="S62"/>
      <c r="T62"/>
      <c r="U62"/>
      <c r="V62"/>
      <c r="W62">
        <v>18</v>
      </c>
    </row>
    <row r="63" spans="1:23">
      <c r="A63"/>
      <c r="B63" t="s">
        <v>43</v>
      </c>
      <c r="C63" t="s">
        <v>43</v>
      </c>
      <c r="D63" t="s">
        <v>33</v>
      </c>
      <c r="E63" t="s">
        <v>34</v>
      </c>
      <c r="F63" t="str">
        <f>"0016622"</f>
        <v>0016622</v>
      </c>
      <c r="G63">
        <v>1</v>
      </c>
      <c r="H63" t="str">
        <f>"00000001"</f>
        <v>00000001</v>
      </c>
      <c r="I63" t="s">
        <v>35</v>
      </c>
      <c r="J63"/>
      <c r="K63">
        <v>13.56</v>
      </c>
      <c r="L63">
        <v>0.0</v>
      </c>
      <c r="M63"/>
      <c r="N63"/>
      <c r="O63">
        <v>2.44</v>
      </c>
      <c r="P63">
        <v>0.0</v>
      </c>
      <c r="Q63">
        <v>16.0</v>
      </c>
      <c r="R63"/>
      <c r="S63"/>
      <c r="T63"/>
      <c r="U63"/>
      <c r="V63"/>
      <c r="W63">
        <v>18</v>
      </c>
    </row>
    <row r="64" spans="1:23">
      <c r="A64"/>
      <c r="B64" t="s">
        <v>43</v>
      </c>
      <c r="C64" t="s">
        <v>43</v>
      </c>
      <c r="D64" t="s">
        <v>33</v>
      </c>
      <c r="E64" t="s">
        <v>34</v>
      </c>
      <c r="F64" t="str">
        <f>"0016623"</f>
        <v>0016623</v>
      </c>
      <c r="G64">
        <v>1</v>
      </c>
      <c r="H64" t="str">
        <f>"73454868"</f>
        <v>73454868</v>
      </c>
      <c r="I64" t="s">
        <v>57</v>
      </c>
      <c r="J64"/>
      <c r="K64">
        <v>8.47</v>
      </c>
      <c r="L64">
        <v>0.0</v>
      </c>
      <c r="M64"/>
      <c r="N64"/>
      <c r="O64">
        <v>1.53</v>
      </c>
      <c r="P64">
        <v>0.0</v>
      </c>
      <c r="Q64">
        <v>10.0</v>
      </c>
      <c r="R64"/>
      <c r="S64"/>
      <c r="T64"/>
      <c r="U64"/>
      <c r="V64"/>
      <c r="W64">
        <v>18</v>
      </c>
    </row>
    <row r="65" spans="1:23">
      <c r="A65"/>
      <c r="B65" t="s">
        <v>43</v>
      </c>
      <c r="C65" t="s">
        <v>43</v>
      </c>
      <c r="D65" t="s">
        <v>33</v>
      </c>
      <c r="E65" t="s">
        <v>34</v>
      </c>
      <c r="F65" t="str">
        <f>"0016624"</f>
        <v>0016624</v>
      </c>
      <c r="G65">
        <v>1</v>
      </c>
      <c r="H65" t="str">
        <f>"00000001"</f>
        <v>00000001</v>
      </c>
      <c r="I65" t="s">
        <v>35</v>
      </c>
      <c r="J65"/>
      <c r="K65">
        <v>228.81</v>
      </c>
      <c r="L65">
        <v>0.0</v>
      </c>
      <c r="M65"/>
      <c r="N65"/>
      <c r="O65">
        <v>41.19</v>
      </c>
      <c r="P65">
        <v>0.0</v>
      </c>
      <c r="Q65">
        <v>270.0</v>
      </c>
      <c r="R65"/>
      <c r="S65"/>
      <c r="T65"/>
      <c r="U65"/>
      <c r="V65"/>
      <c r="W65">
        <v>18</v>
      </c>
    </row>
    <row r="66" spans="1:23">
      <c r="A66"/>
      <c r="B66" t="s">
        <v>43</v>
      </c>
      <c r="C66" t="s">
        <v>43</v>
      </c>
      <c r="D66" t="s">
        <v>33</v>
      </c>
      <c r="E66" t="s">
        <v>34</v>
      </c>
      <c r="F66" t="str">
        <f>"0016625"</f>
        <v>0016625</v>
      </c>
      <c r="G66">
        <v>1</v>
      </c>
      <c r="H66" t="str">
        <f>"00000001"</f>
        <v>00000001</v>
      </c>
      <c r="I66" t="s">
        <v>35</v>
      </c>
      <c r="J66"/>
      <c r="K66">
        <v>38.56</v>
      </c>
      <c r="L66">
        <v>0.0</v>
      </c>
      <c r="M66"/>
      <c r="N66"/>
      <c r="O66">
        <v>6.94</v>
      </c>
      <c r="P66">
        <v>0.0</v>
      </c>
      <c r="Q66">
        <v>45.5</v>
      </c>
      <c r="R66"/>
      <c r="S66"/>
      <c r="T66"/>
      <c r="U66"/>
      <c r="V66"/>
      <c r="W66">
        <v>18</v>
      </c>
    </row>
    <row r="67" spans="1:23">
      <c r="A67"/>
      <c r="B67" t="s">
        <v>58</v>
      </c>
      <c r="C67" t="s">
        <v>58</v>
      </c>
      <c r="D67" t="s">
        <v>33</v>
      </c>
      <c r="E67" t="s">
        <v>34</v>
      </c>
      <c r="F67" t="str">
        <f>"0016626"</f>
        <v>0016626</v>
      </c>
      <c r="G67">
        <v>1</v>
      </c>
      <c r="H67" t="str">
        <f>"00000001"</f>
        <v>00000001</v>
      </c>
      <c r="I67" t="s">
        <v>35</v>
      </c>
      <c r="J67"/>
      <c r="K67">
        <v>16.95</v>
      </c>
      <c r="L67">
        <v>0.0</v>
      </c>
      <c r="M67"/>
      <c r="N67"/>
      <c r="O67">
        <v>3.05</v>
      </c>
      <c r="P67">
        <v>0.0</v>
      </c>
      <c r="Q67">
        <v>20.0</v>
      </c>
      <c r="R67"/>
      <c r="S67"/>
      <c r="T67"/>
      <c r="U67"/>
      <c r="V67"/>
      <c r="W67">
        <v>18</v>
      </c>
    </row>
    <row r="68" spans="1:23">
      <c r="A68"/>
      <c r="B68" t="s">
        <v>58</v>
      </c>
      <c r="C68" t="s">
        <v>58</v>
      </c>
      <c r="D68" t="s">
        <v>33</v>
      </c>
      <c r="E68" t="s">
        <v>34</v>
      </c>
      <c r="F68" t="str">
        <f>"0016627"</f>
        <v>0016627</v>
      </c>
      <c r="G68">
        <v>1</v>
      </c>
      <c r="H68" t="str">
        <f>"00000001"</f>
        <v>00000001</v>
      </c>
      <c r="I68" t="s">
        <v>35</v>
      </c>
      <c r="J68"/>
      <c r="K68">
        <v>6.78</v>
      </c>
      <c r="L68">
        <v>0.0</v>
      </c>
      <c r="M68"/>
      <c r="N68"/>
      <c r="O68">
        <v>1.22</v>
      </c>
      <c r="P68">
        <v>0.0</v>
      </c>
      <c r="Q68">
        <v>8.0</v>
      </c>
      <c r="R68"/>
      <c r="S68"/>
      <c r="T68"/>
      <c r="U68"/>
      <c r="V68"/>
      <c r="W68">
        <v>18</v>
      </c>
    </row>
    <row r="69" spans="1:23">
      <c r="A69"/>
      <c r="B69" t="s">
        <v>58</v>
      </c>
      <c r="C69" t="s">
        <v>58</v>
      </c>
      <c r="D69" t="s">
        <v>33</v>
      </c>
      <c r="E69" t="s">
        <v>34</v>
      </c>
      <c r="F69" t="str">
        <f>"0016628"</f>
        <v>0016628</v>
      </c>
      <c r="G69">
        <v>1</v>
      </c>
      <c r="H69" t="str">
        <f>"00000001"</f>
        <v>00000001</v>
      </c>
      <c r="I69" t="s">
        <v>35</v>
      </c>
      <c r="J69"/>
      <c r="K69">
        <v>36.86</v>
      </c>
      <c r="L69">
        <v>0.0</v>
      </c>
      <c r="M69"/>
      <c r="N69"/>
      <c r="O69">
        <v>6.64</v>
      </c>
      <c r="P69">
        <v>0.0</v>
      </c>
      <c r="Q69">
        <v>43.5</v>
      </c>
      <c r="R69"/>
      <c r="S69"/>
      <c r="T69"/>
      <c r="U69"/>
      <c r="V69"/>
      <c r="W69">
        <v>18</v>
      </c>
    </row>
    <row r="70" spans="1:23">
      <c r="A70"/>
      <c r="B70" t="s">
        <v>58</v>
      </c>
      <c r="C70" t="s">
        <v>58</v>
      </c>
      <c r="D70" t="s">
        <v>33</v>
      </c>
      <c r="E70" t="s">
        <v>34</v>
      </c>
      <c r="F70" t="str">
        <f>"0016629"</f>
        <v>0016629</v>
      </c>
      <c r="G70">
        <v>6</v>
      </c>
      <c r="H70" t="str">
        <f>"20608473174"</f>
        <v>20608473174</v>
      </c>
      <c r="I70" t="s">
        <v>59</v>
      </c>
      <c r="J70"/>
      <c r="K70">
        <v>29.66</v>
      </c>
      <c r="L70">
        <v>0.0</v>
      </c>
      <c r="M70"/>
      <c r="N70"/>
      <c r="O70">
        <v>5.34</v>
      </c>
      <c r="P70">
        <v>0.0</v>
      </c>
      <c r="Q70">
        <v>35.0</v>
      </c>
      <c r="R70"/>
      <c r="S70"/>
      <c r="T70"/>
      <c r="U70"/>
      <c r="V70"/>
      <c r="W70">
        <v>18</v>
      </c>
    </row>
    <row r="71" spans="1:23">
      <c r="A71"/>
      <c r="B71" t="s">
        <v>58</v>
      </c>
      <c r="C71" t="s">
        <v>58</v>
      </c>
      <c r="D71" t="s">
        <v>33</v>
      </c>
      <c r="E71" t="s">
        <v>34</v>
      </c>
      <c r="F71" t="str">
        <f>"0016630"</f>
        <v>0016630</v>
      </c>
      <c r="G71">
        <v>6</v>
      </c>
      <c r="H71" t="str">
        <f>"20610600787"</f>
        <v>20610600787</v>
      </c>
      <c r="I71" t="s">
        <v>55</v>
      </c>
      <c r="J71"/>
      <c r="K71">
        <v>42.37</v>
      </c>
      <c r="L71">
        <v>0.0</v>
      </c>
      <c r="M71"/>
      <c r="N71"/>
      <c r="O71">
        <v>7.63</v>
      </c>
      <c r="P71">
        <v>0.0</v>
      </c>
      <c r="Q71">
        <v>50.0</v>
      </c>
      <c r="R71"/>
      <c r="S71"/>
      <c r="T71"/>
      <c r="U71"/>
      <c r="V71"/>
      <c r="W71">
        <v>18</v>
      </c>
    </row>
    <row r="72" spans="1:23">
      <c r="A72"/>
      <c r="B72" t="s">
        <v>58</v>
      </c>
      <c r="C72" t="s">
        <v>58</v>
      </c>
      <c r="D72" t="s">
        <v>33</v>
      </c>
      <c r="E72" t="s">
        <v>34</v>
      </c>
      <c r="F72" t="str">
        <f>"0016631"</f>
        <v>0016631</v>
      </c>
      <c r="G72">
        <v>6</v>
      </c>
      <c r="H72" t="str">
        <f>"20610600787"</f>
        <v>20610600787</v>
      </c>
      <c r="I72" t="s">
        <v>55</v>
      </c>
      <c r="J72"/>
      <c r="K72">
        <v>42.37</v>
      </c>
      <c r="L72">
        <v>0.0</v>
      </c>
      <c r="M72"/>
      <c r="N72"/>
      <c r="O72">
        <v>7.63</v>
      </c>
      <c r="P72">
        <v>0.0</v>
      </c>
      <c r="Q72">
        <v>50.0</v>
      </c>
      <c r="R72"/>
      <c r="S72"/>
      <c r="T72"/>
      <c r="U72"/>
      <c r="V72"/>
      <c r="W72">
        <v>18</v>
      </c>
    </row>
    <row r="73" spans="1:23">
      <c r="A73"/>
      <c r="B73" t="s">
        <v>58</v>
      </c>
      <c r="C73" t="s">
        <v>58</v>
      </c>
      <c r="D73" t="s">
        <v>33</v>
      </c>
      <c r="E73" t="s">
        <v>34</v>
      </c>
      <c r="F73" t="str">
        <f>"0016632"</f>
        <v>0016632</v>
      </c>
      <c r="G73">
        <v>6</v>
      </c>
      <c r="H73" t="str">
        <f>"20610600787"</f>
        <v>20610600787</v>
      </c>
      <c r="I73" t="s">
        <v>55</v>
      </c>
      <c r="J73"/>
      <c r="K73">
        <v>1.69</v>
      </c>
      <c r="L73">
        <v>0.0</v>
      </c>
      <c r="M73"/>
      <c r="N73"/>
      <c r="O73">
        <v>0.31</v>
      </c>
      <c r="P73">
        <v>0.0</v>
      </c>
      <c r="Q73">
        <v>2.0</v>
      </c>
      <c r="R73"/>
      <c r="S73"/>
      <c r="T73"/>
      <c r="U73"/>
      <c r="V73"/>
      <c r="W73">
        <v>18</v>
      </c>
    </row>
    <row r="74" spans="1:23">
      <c r="A74"/>
      <c r="B74" t="s">
        <v>58</v>
      </c>
      <c r="C74" t="s">
        <v>58</v>
      </c>
      <c r="D74" t="s">
        <v>33</v>
      </c>
      <c r="E74" t="s">
        <v>34</v>
      </c>
      <c r="F74" t="str">
        <f>"0016633"</f>
        <v>0016633</v>
      </c>
      <c r="G74">
        <v>1</v>
      </c>
      <c r="H74" t="str">
        <f>"00000001"</f>
        <v>00000001</v>
      </c>
      <c r="I74" t="s">
        <v>35</v>
      </c>
      <c r="J74"/>
      <c r="K74">
        <v>42.37</v>
      </c>
      <c r="L74">
        <v>0.0</v>
      </c>
      <c r="M74"/>
      <c r="N74"/>
      <c r="O74">
        <v>7.63</v>
      </c>
      <c r="P74">
        <v>0.0</v>
      </c>
      <c r="Q74">
        <v>50.0</v>
      </c>
      <c r="R74"/>
      <c r="S74"/>
      <c r="T74"/>
      <c r="U74"/>
      <c r="V74"/>
      <c r="W74">
        <v>18</v>
      </c>
    </row>
    <row r="75" spans="1:23">
      <c r="A75"/>
      <c r="B75" t="s">
        <v>58</v>
      </c>
      <c r="C75" t="s">
        <v>58</v>
      </c>
      <c r="D75" t="s">
        <v>33</v>
      </c>
      <c r="E75" t="s">
        <v>34</v>
      </c>
      <c r="F75" t="str">
        <f>"0016634"</f>
        <v>0016634</v>
      </c>
      <c r="G75">
        <v>6</v>
      </c>
      <c r="H75" t="str">
        <f>"20610600787"</f>
        <v>20610600787</v>
      </c>
      <c r="I75" t="s">
        <v>55</v>
      </c>
      <c r="J75"/>
      <c r="K75">
        <v>42.37</v>
      </c>
      <c r="L75">
        <v>0.0</v>
      </c>
      <c r="M75"/>
      <c r="N75"/>
      <c r="O75">
        <v>7.63</v>
      </c>
      <c r="P75">
        <v>0.0</v>
      </c>
      <c r="Q75">
        <v>50.0</v>
      </c>
      <c r="R75"/>
      <c r="S75"/>
      <c r="T75"/>
      <c r="U75"/>
      <c r="V75"/>
      <c r="W75">
        <v>18</v>
      </c>
    </row>
    <row r="76" spans="1:23">
      <c r="A76"/>
      <c r="B76" t="s">
        <v>58</v>
      </c>
      <c r="C76" t="s">
        <v>58</v>
      </c>
      <c r="D76" t="s">
        <v>33</v>
      </c>
      <c r="E76" t="s">
        <v>34</v>
      </c>
      <c r="F76" t="str">
        <f>"0016635"</f>
        <v>0016635</v>
      </c>
      <c r="G76">
        <v>6</v>
      </c>
      <c r="H76" t="str">
        <f>"20610600787"</f>
        <v>20610600787</v>
      </c>
      <c r="I76" t="s">
        <v>55</v>
      </c>
      <c r="J76"/>
      <c r="K76">
        <v>42.37</v>
      </c>
      <c r="L76">
        <v>0.0</v>
      </c>
      <c r="M76"/>
      <c r="N76"/>
      <c r="O76">
        <v>7.63</v>
      </c>
      <c r="P76">
        <v>0.0</v>
      </c>
      <c r="Q76">
        <v>50.0</v>
      </c>
      <c r="R76"/>
      <c r="S76"/>
      <c r="T76"/>
      <c r="U76"/>
      <c r="V76"/>
      <c r="W76">
        <v>18</v>
      </c>
    </row>
    <row r="77" spans="1:23">
      <c r="A77"/>
      <c r="B77" t="s">
        <v>58</v>
      </c>
      <c r="C77" t="s">
        <v>58</v>
      </c>
      <c r="D77" t="s">
        <v>33</v>
      </c>
      <c r="E77" t="s">
        <v>34</v>
      </c>
      <c r="F77" t="str">
        <f>"0016636"</f>
        <v>0016636</v>
      </c>
      <c r="G77">
        <v>6</v>
      </c>
      <c r="H77" t="str">
        <f>"20610600787"</f>
        <v>20610600787</v>
      </c>
      <c r="I77" t="s">
        <v>55</v>
      </c>
      <c r="J77"/>
      <c r="K77">
        <v>42.37</v>
      </c>
      <c r="L77">
        <v>0.0</v>
      </c>
      <c r="M77"/>
      <c r="N77"/>
      <c r="O77">
        <v>7.63</v>
      </c>
      <c r="P77">
        <v>0.0</v>
      </c>
      <c r="Q77">
        <v>50.0</v>
      </c>
      <c r="R77"/>
      <c r="S77"/>
      <c r="T77"/>
      <c r="U77"/>
      <c r="V77"/>
      <c r="W77">
        <v>18</v>
      </c>
    </row>
    <row r="78" spans="1:23">
      <c r="A78"/>
      <c r="B78" t="s">
        <v>58</v>
      </c>
      <c r="C78" t="s">
        <v>58</v>
      </c>
      <c r="D78" t="s">
        <v>33</v>
      </c>
      <c r="E78" t="s">
        <v>34</v>
      </c>
      <c r="F78" t="str">
        <f>"0016637"</f>
        <v>0016637</v>
      </c>
      <c r="G78">
        <v>6</v>
      </c>
      <c r="H78" t="str">
        <f>"20610600787"</f>
        <v>20610600787</v>
      </c>
      <c r="I78" t="s">
        <v>55</v>
      </c>
      <c r="J78"/>
      <c r="K78">
        <v>42.37</v>
      </c>
      <c r="L78">
        <v>0.0</v>
      </c>
      <c r="M78"/>
      <c r="N78"/>
      <c r="O78">
        <v>7.63</v>
      </c>
      <c r="P78">
        <v>0.0</v>
      </c>
      <c r="Q78">
        <v>50.0</v>
      </c>
      <c r="R78"/>
      <c r="S78"/>
      <c r="T78"/>
      <c r="U78"/>
      <c r="V78"/>
      <c r="W78">
        <v>18</v>
      </c>
    </row>
    <row r="79" spans="1:23">
      <c r="A79"/>
      <c r="B79" t="s">
        <v>58</v>
      </c>
      <c r="C79" t="s">
        <v>58</v>
      </c>
      <c r="D79" t="s">
        <v>33</v>
      </c>
      <c r="E79" t="s">
        <v>34</v>
      </c>
      <c r="F79" t="str">
        <f>"0016638"</f>
        <v>0016638</v>
      </c>
      <c r="G79">
        <v>6</v>
      </c>
      <c r="H79" t="str">
        <f>"20610600787"</f>
        <v>20610600787</v>
      </c>
      <c r="I79" t="s">
        <v>55</v>
      </c>
      <c r="J79"/>
      <c r="K79">
        <v>42.37</v>
      </c>
      <c r="L79">
        <v>0.0</v>
      </c>
      <c r="M79"/>
      <c r="N79"/>
      <c r="O79">
        <v>7.63</v>
      </c>
      <c r="P79">
        <v>0.0</v>
      </c>
      <c r="Q79">
        <v>50.0</v>
      </c>
      <c r="R79"/>
      <c r="S79"/>
      <c r="T79"/>
      <c r="U79"/>
      <c r="V79"/>
      <c r="W79">
        <v>18</v>
      </c>
    </row>
    <row r="80" spans="1:23">
      <c r="A80"/>
      <c r="B80" t="s">
        <v>58</v>
      </c>
      <c r="C80" t="s">
        <v>58</v>
      </c>
      <c r="D80" t="s">
        <v>33</v>
      </c>
      <c r="E80" t="s">
        <v>34</v>
      </c>
      <c r="F80" t="str">
        <f>"0016639"</f>
        <v>0016639</v>
      </c>
      <c r="G80">
        <v>6</v>
      </c>
      <c r="H80" t="str">
        <f>"20610600787"</f>
        <v>20610600787</v>
      </c>
      <c r="I80" t="s">
        <v>55</v>
      </c>
      <c r="J80"/>
      <c r="K80">
        <v>42.37</v>
      </c>
      <c r="L80">
        <v>0.0</v>
      </c>
      <c r="M80"/>
      <c r="N80"/>
      <c r="O80">
        <v>7.63</v>
      </c>
      <c r="P80">
        <v>0.0</v>
      </c>
      <c r="Q80">
        <v>50.0</v>
      </c>
      <c r="R80"/>
      <c r="S80"/>
      <c r="T80"/>
      <c r="U80"/>
      <c r="V80"/>
      <c r="W80">
        <v>18</v>
      </c>
    </row>
    <row r="81" spans="1:23">
      <c r="A81"/>
      <c r="B81" t="s">
        <v>58</v>
      </c>
      <c r="C81" t="s">
        <v>58</v>
      </c>
      <c r="D81" t="s">
        <v>33</v>
      </c>
      <c r="E81" t="s">
        <v>34</v>
      </c>
      <c r="F81" t="str">
        <f>"0016640"</f>
        <v>0016640</v>
      </c>
      <c r="G81">
        <v>6</v>
      </c>
      <c r="H81" t="str">
        <f>"20610600787"</f>
        <v>20610600787</v>
      </c>
      <c r="I81" t="s">
        <v>55</v>
      </c>
      <c r="J81"/>
      <c r="K81">
        <v>42.37</v>
      </c>
      <c r="L81">
        <v>0.0</v>
      </c>
      <c r="M81"/>
      <c r="N81"/>
      <c r="O81">
        <v>7.63</v>
      </c>
      <c r="P81">
        <v>0.0</v>
      </c>
      <c r="Q81">
        <v>50.0</v>
      </c>
      <c r="R81"/>
      <c r="S81"/>
      <c r="T81"/>
      <c r="U81"/>
      <c r="V81"/>
      <c r="W81">
        <v>18</v>
      </c>
    </row>
    <row r="82" spans="1:23">
      <c r="A82"/>
      <c r="B82" t="s">
        <v>58</v>
      </c>
      <c r="C82" t="s">
        <v>58</v>
      </c>
      <c r="D82" t="s">
        <v>33</v>
      </c>
      <c r="E82" t="s">
        <v>34</v>
      </c>
      <c r="F82" t="str">
        <f>"0016641"</f>
        <v>0016641</v>
      </c>
      <c r="G82">
        <v>6</v>
      </c>
      <c r="H82" t="str">
        <f>"20610600787"</f>
        <v>20610600787</v>
      </c>
      <c r="I82" t="s">
        <v>55</v>
      </c>
      <c r="J82"/>
      <c r="K82">
        <v>42.37</v>
      </c>
      <c r="L82">
        <v>0.0</v>
      </c>
      <c r="M82"/>
      <c r="N82"/>
      <c r="O82">
        <v>7.63</v>
      </c>
      <c r="P82">
        <v>0.0</v>
      </c>
      <c r="Q82">
        <v>50.0</v>
      </c>
      <c r="R82"/>
      <c r="S82"/>
      <c r="T82"/>
      <c r="U82"/>
      <c r="V82"/>
      <c r="W82">
        <v>18</v>
      </c>
    </row>
    <row r="83" spans="1:23">
      <c r="A83"/>
      <c r="B83" t="s">
        <v>58</v>
      </c>
      <c r="C83" t="s">
        <v>58</v>
      </c>
      <c r="D83" t="s">
        <v>33</v>
      </c>
      <c r="E83" t="s">
        <v>34</v>
      </c>
      <c r="F83" t="str">
        <f>"0016642"</f>
        <v>0016642</v>
      </c>
      <c r="G83">
        <v>6</v>
      </c>
      <c r="H83" t="str">
        <f>"20610600787"</f>
        <v>20610600787</v>
      </c>
      <c r="I83" t="s">
        <v>55</v>
      </c>
      <c r="J83"/>
      <c r="K83">
        <v>42.37</v>
      </c>
      <c r="L83">
        <v>0.0</v>
      </c>
      <c r="M83"/>
      <c r="N83"/>
      <c r="O83">
        <v>7.63</v>
      </c>
      <c r="P83">
        <v>0.0</v>
      </c>
      <c r="Q83">
        <v>50.0</v>
      </c>
      <c r="R83"/>
      <c r="S83"/>
      <c r="T83"/>
      <c r="U83"/>
      <c r="V83"/>
      <c r="W83">
        <v>18</v>
      </c>
    </row>
    <row r="84" spans="1:23">
      <c r="A84"/>
      <c r="B84" t="s">
        <v>58</v>
      </c>
      <c r="C84" t="s">
        <v>58</v>
      </c>
      <c r="D84" t="s">
        <v>33</v>
      </c>
      <c r="E84" t="s">
        <v>34</v>
      </c>
      <c r="F84" t="str">
        <f>"0016643"</f>
        <v>0016643</v>
      </c>
      <c r="G84">
        <v>6</v>
      </c>
      <c r="H84" t="str">
        <f>"20610600787"</f>
        <v>20610600787</v>
      </c>
      <c r="I84" t="s">
        <v>55</v>
      </c>
      <c r="J84"/>
      <c r="K84">
        <v>42.37</v>
      </c>
      <c r="L84">
        <v>0.0</v>
      </c>
      <c r="M84"/>
      <c r="N84"/>
      <c r="O84">
        <v>7.63</v>
      </c>
      <c r="P84">
        <v>0.0</v>
      </c>
      <c r="Q84">
        <v>50.0</v>
      </c>
      <c r="R84"/>
      <c r="S84"/>
      <c r="T84"/>
      <c r="U84"/>
      <c r="V84"/>
      <c r="W84">
        <v>18</v>
      </c>
    </row>
    <row r="85" spans="1:23">
      <c r="A85"/>
      <c r="B85" t="s">
        <v>58</v>
      </c>
      <c r="C85" t="s">
        <v>58</v>
      </c>
      <c r="D85" t="s">
        <v>33</v>
      </c>
      <c r="E85" t="s">
        <v>34</v>
      </c>
      <c r="F85" t="str">
        <f>"0016644"</f>
        <v>0016644</v>
      </c>
      <c r="G85">
        <v>6</v>
      </c>
      <c r="H85" t="str">
        <f>"20610600787"</f>
        <v>20610600787</v>
      </c>
      <c r="I85" t="s">
        <v>55</v>
      </c>
      <c r="J85"/>
      <c r="K85">
        <v>42.37</v>
      </c>
      <c r="L85">
        <v>0.0</v>
      </c>
      <c r="M85"/>
      <c r="N85"/>
      <c r="O85">
        <v>7.63</v>
      </c>
      <c r="P85">
        <v>0.0</v>
      </c>
      <c r="Q85">
        <v>50.0</v>
      </c>
      <c r="R85"/>
      <c r="S85"/>
      <c r="T85"/>
      <c r="U85"/>
      <c r="V85"/>
      <c r="W85">
        <v>18</v>
      </c>
    </row>
    <row r="86" spans="1:23">
      <c r="A86"/>
      <c r="B86" t="s">
        <v>58</v>
      </c>
      <c r="C86" t="s">
        <v>58</v>
      </c>
      <c r="D86" t="s">
        <v>33</v>
      </c>
      <c r="E86" t="s">
        <v>34</v>
      </c>
      <c r="F86" t="str">
        <f>"0016645"</f>
        <v>0016645</v>
      </c>
      <c r="G86">
        <v>6</v>
      </c>
      <c r="H86" t="str">
        <f>"20610600787"</f>
        <v>20610600787</v>
      </c>
      <c r="I86" t="s">
        <v>55</v>
      </c>
      <c r="J86"/>
      <c r="K86">
        <v>42.37</v>
      </c>
      <c r="L86">
        <v>0.0</v>
      </c>
      <c r="M86"/>
      <c r="N86"/>
      <c r="O86">
        <v>7.63</v>
      </c>
      <c r="P86">
        <v>0.0</v>
      </c>
      <c r="Q86">
        <v>50.0</v>
      </c>
      <c r="R86"/>
      <c r="S86"/>
      <c r="T86"/>
      <c r="U86"/>
      <c r="V86"/>
      <c r="W86">
        <v>18</v>
      </c>
    </row>
    <row r="87" spans="1:23">
      <c r="A87"/>
      <c r="B87" t="s">
        <v>58</v>
      </c>
      <c r="C87" t="s">
        <v>58</v>
      </c>
      <c r="D87" t="s">
        <v>33</v>
      </c>
      <c r="E87" t="s">
        <v>34</v>
      </c>
      <c r="F87" t="str">
        <f>"0016646"</f>
        <v>0016646</v>
      </c>
      <c r="G87">
        <v>6</v>
      </c>
      <c r="H87" t="str">
        <f>"20610600787"</f>
        <v>20610600787</v>
      </c>
      <c r="I87" t="s">
        <v>55</v>
      </c>
      <c r="J87"/>
      <c r="K87">
        <v>42.37</v>
      </c>
      <c r="L87">
        <v>0.0</v>
      </c>
      <c r="M87"/>
      <c r="N87"/>
      <c r="O87">
        <v>7.63</v>
      </c>
      <c r="P87">
        <v>0.0</v>
      </c>
      <c r="Q87">
        <v>50.0</v>
      </c>
      <c r="R87"/>
      <c r="S87"/>
      <c r="T87"/>
      <c r="U87"/>
      <c r="V87"/>
      <c r="W87">
        <v>18</v>
      </c>
    </row>
    <row r="88" spans="1:23">
      <c r="A88"/>
      <c r="B88" t="s">
        <v>58</v>
      </c>
      <c r="C88" t="s">
        <v>58</v>
      </c>
      <c r="D88" t="s">
        <v>33</v>
      </c>
      <c r="E88" t="s">
        <v>34</v>
      </c>
      <c r="F88" t="str">
        <f>"0016647"</f>
        <v>0016647</v>
      </c>
      <c r="G88">
        <v>6</v>
      </c>
      <c r="H88" t="str">
        <f>"20610600787"</f>
        <v>20610600787</v>
      </c>
      <c r="I88" t="s">
        <v>55</v>
      </c>
      <c r="J88"/>
      <c r="K88">
        <v>42.37</v>
      </c>
      <c r="L88">
        <v>0.0</v>
      </c>
      <c r="M88"/>
      <c r="N88"/>
      <c r="O88">
        <v>7.63</v>
      </c>
      <c r="P88">
        <v>0.0</v>
      </c>
      <c r="Q88">
        <v>50.0</v>
      </c>
      <c r="R88"/>
      <c r="S88"/>
      <c r="T88"/>
      <c r="U88"/>
      <c r="V88"/>
      <c r="W88">
        <v>18</v>
      </c>
    </row>
    <row r="89" spans="1:23">
      <c r="A89"/>
      <c r="B89" t="s">
        <v>58</v>
      </c>
      <c r="C89" t="s">
        <v>58</v>
      </c>
      <c r="D89" t="s">
        <v>33</v>
      </c>
      <c r="E89" t="s">
        <v>34</v>
      </c>
      <c r="F89" t="str">
        <f>"0016648"</f>
        <v>0016648</v>
      </c>
      <c r="G89">
        <v>6</v>
      </c>
      <c r="H89" t="str">
        <f>"20610600787"</f>
        <v>20610600787</v>
      </c>
      <c r="I89" t="s">
        <v>55</v>
      </c>
      <c r="J89"/>
      <c r="K89">
        <v>42.37</v>
      </c>
      <c r="L89">
        <v>0.0</v>
      </c>
      <c r="M89"/>
      <c r="N89"/>
      <c r="O89">
        <v>7.63</v>
      </c>
      <c r="P89">
        <v>0.0</v>
      </c>
      <c r="Q89">
        <v>50.0</v>
      </c>
      <c r="R89"/>
      <c r="S89"/>
      <c r="T89"/>
      <c r="U89"/>
      <c r="V89"/>
      <c r="W89">
        <v>18</v>
      </c>
    </row>
    <row r="90" spans="1:23">
      <c r="A90"/>
      <c r="B90" t="s">
        <v>58</v>
      </c>
      <c r="C90" t="s">
        <v>58</v>
      </c>
      <c r="D90" t="s">
        <v>33</v>
      </c>
      <c r="E90" t="s">
        <v>34</v>
      </c>
      <c r="F90" t="str">
        <f>"0016649"</f>
        <v>0016649</v>
      </c>
      <c r="G90">
        <v>6</v>
      </c>
      <c r="H90" t="str">
        <f>"20612250066"</f>
        <v>20612250066</v>
      </c>
      <c r="I90" t="s">
        <v>53</v>
      </c>
      <c r="J90"/>
      <c r="K90">
        <v>42.37</v>
      </c>
      <c r="L90">
        <v>0.0</v>
      </c>
      <c r="M90"/>
      <c r="N90"/>
      <c r="O90">
        <v>7.63</v>
      </c>
      <c r="P90">
        <v>0.0</v>
      </c>
      <c r="Q90">
        <v>50.0</v>
      </c>
      <c r="R90"/>
      <c r="S90"/>
      <c r="T90"/>
      <c r="U90"/>
      <c r="V90"/>
      <c r="W90">
        <v>18</v>
      </c>
    </row>
    <row r="91" spans="1:23">
      <c r="A91"/>
      <c r="B91" t="s">
        <v>58</v>
      </c>
      <c r="C91" t="s">
        <v>58</v>
      </c>
      <c r="D91" t="s">
        <v>33</v>
      </c>
      <c r="E91" t="s">
        <v>34</v>
      </c>
      <c r="F91" t="str">
        <f>"0016650"</f>
        <v>0016650</v>
      </c>
      <c r="G91">
        <v>1</v>
      </c>
      <c r="H91" t="str">
        <f>"00000001"</f>
        <v>00000001</v>
      </c>
      <c r="I91" t="s">
        <v>35</v>
      </c>
      <c r="J91"/>
      <c r="K91">
        <v>55.93</v>
      </c>
      <c r="L91">
        <v>0.0</v>
      </c>
      <c r="M91"/>
      <c r="N91"/>
      <c r="O91">
        <v>10.07</v>
      </c>
      <c r="P91">
        <v>0.0</v>
      </c>
      <c r="Q91">
        <v>66.0</v>
      </c>
      <c r="R91"/>
      <c r="S91"/>
      <c r="T91"/>
      <c r="U91"/>
      <c r="V91"/>
      <c r="W91">
        <v>18</v>
      </c>
    </row>
    <row r="92" spans="1:23">
      <c r="A92"/>
      <c r="B92" t="s">
        <v>58</v>
      </c>
      <c r="C92" t="s">
        <v>58</v>
      </c>
      <c r="D92" t="s">
        <v>33</v>
      </c>
      <c r="E92" t="s">
        <v>34</v>
      </c>
      <c r="F92" t="str">
        <f>"0016651"</f>
        <v>0016651</v>
      </c>
      <c r="G92">
        <v>6</v>
      </c>
      <c r="H92" t="str">
        <f>"20610600787"</f>
        <v>20610600787</v>
      </c>
      <c r="I92" t="s">
        <v>55</v>
      </c>
      <c r="J92"/>
      <c r="K92">
        <v>42.37</v>
      </c>
      <c r="L92">
        <v>0.0</v>
      </c>
      <c r="M92"/>
      <c r="N92"/>
      <c r="O92">
        <v>7.63</v>
      </c>
      <c r="P92">
        <v>0.0</v>
      </c>
      <c r="Q92">
        <v>50.0</v>
      </c>
      <c r="R92"/>
      <c r="S92"/>
      <c r="T92"/>
      <c r="U92"/>
      <c r="V92"/>
      <c r="W92">
        <v>18</v>
      </c>
    </row>
    <row r="93" spans="1:23">
      <c r="A93"/>
      <c r="B93" t="s">
        <v>58</v>
      </c>
      <c r="C93" t="s">
        <v>58</v>
      </c>
      <c r="D93" t="s">
        <v>33</v>
      </c>
      <c r="E93" t="s">
        <v>34</v>
      </c>
      <c r="F93" t="str">
        <f>"0016652"</f>
        <v>0016652</v>
      </c>
      <c r="G93">
        <v>6</v>
      </c>
      <c r="H93" t="str">
        <f>"20610600787"</f>
        <v>20610600787</v>
      </c>
      <c r="I93" t="s">
        <v>55</v>
      </c>
      <c r="J93"/>
      <c r="K93">
        <v>42.37</v>
      </c>
      <c r="L93">
        <v>0.0</v>
      </c>
      <c r="M93"/>
      <c r="N93"/>
      <c r="O93">
        <v>7.63</v>
      </c>
      <c r="P93">
        <v>0.0</v>
      </c>
      <c r="Q93">
        <v>50.0</v>
      </c>
      <c r="R93"/>
      <c r="S93"/>
      <c r="T93"/>
      <c r="U93"/>
      <c r="V93"/>
      <c r="W93">
        <v>18</v>
      </c>
    </row>
    <row r="94" spans="1:23">
      <c r="A94"/>
      <c r="B94" t="s">
        <v>58</v>
      </c>
      <c r="C94" t="s">
        <v>58</v>
      </c>
      <c r="D94" t="s">
        <v>33</v>
      </c>
      <c r="E94" t="s">
        <v>34</v>
      </c>
      <c r="F94" t="str">
        <f>"0016653"</f>
        <v>0016653</v>
      </c>
      <c r="G94">
        <v>1</v>
      </c>
      <c r="H94" t="str">
        <f>"00000001"</f>
        <v>00000001</v>
      </c>
      <c r="I94" t="s">
        <v>35</v>
      </c>
      <c r="J94"/>
      <c r="K94">
        <v>10.17</v>
      </c>
      <c r="L94">
        <v>0.0</v>
      </c>
      <c r="M94"/>
      <c r="N94"/>
      <c r="O94">
        <v>1.83</v>
      </c>
      <c r="P94">
        <v>0.0</v>
      </c>
      <c r="Q94">
        <v>12.0</v>
      </c>
      <c r="R94"/>
      <c r="S94"/>
      <c r="T94"/>
      <c r="U94"/>
      <c r="V94"/>
      <c r="W94">
        <v>18</v>
      </c>
    </row>
    <row r="95" spans="1:23">
      <c r="A95"/>
      <c r="B95" t="s">
        <v>58</v>
      </c>
      <c r="C95" t="s">
        <v>58</v>
      </c>
      <c r="D95" t="s">
        <v>33</v>
      </c>
      <c r="E95" t="s">
        <v>34</v>
      </c>
      <c r="F95" t="str">
        <f>"0016654"</f>
        <v>0016654</v>
      </c>
      <c r="G95">
        <v>6</v>
      </c>
      <c r="H95" t="str">
        <f>"20610600787"</f>
        <v>20610600787</v>
      </c>
      <c r="I95" t="s">
        <v>55</v>
      </c>
      <c r="J95"/>
      <c r="K95">
        <v>42.37</v>
      </c>
      <c r="L95">
        <v>0.0</v>
      </c>
      <c r="M95"/>
      <c r="N95"/>
      <c r="O95">
        <v>7.63</v>
      </c>
      <c r="P95">
        <v>0.0</v>
      </c>
      <c r="Q95">
        <v>50.0</v>
      </c>
      <c r="R95"/>
      <c r="S95"/>
      <c r="T95"/>
      <c r="U95"/>
      <c r="V95"/>
      <c r="W95">
        <v>18</v>
      </c>
    </row>
    <row r="96" spans="1:23">
      <c r="A96"/>
      <c r="B96" t="s">
        <v>58</v>
      </c>
      <c r="C96" t="s">
        <v>58</v>
      </c>
      <c r="D96" t="s">
        <v>33</v>
      </c>
      <c r="E96" t="s">
        <v>34</v>
      </c>
      <c r="F96" t="str">
        <f>"0016655"</f>
        <v>0016655</v>
      </c>
      <c r="G96">
        <v>6</v>
      </c>
      <c r="H96" t="str">
        <f>"20610600787"</f>
        <v>20610600787</v>
      </c>
      <c r="I96" t="s">
        <v>55</v>
      </c>
      <c r="J96"/>
      <c r="K96">
        <v>42.37</v>
      </c>
      <c r="L96">
        <v>0.0</v>
      </c>
      <c r="M96"/>
      <c r="N96"/>
      <c r="O96">
        <v>7.63</v>
      </c>
      <c r="P96">
        <v>0.0</v>
      </c>
      <c r="Q96">
        <v>50.0</v>
      </c>
      <c r="R96"/>
      <c r="S96"/>
      <c r="T96"/>
      <c r="U96"/>
      <c r="V96"/>
      <c r="W96">
        <v>18</v>
      </c>
    </row>
    <row r="97" spans="1:23">
      <c r="A97"/>
      <c r="B97" t="s">
        <v>58</v>
      </c>
      <c r="C97" t="s">
        <v>58</v>
      </c>
      <c r="D97" t="s">
        <v>33</v>
      </c>
      <c r="E97" t="s">
        <v>34</v>
      </c>
      <c r="F97" t="str">
        <f>"0016656"</f>
        <v>0016656</v>
      </c>
      <c r="G97">
        <v>6</v>
      </c>
      <c r="H97" t="str">
        <f>"20610600787"</f>
        <v>20610600787</v>
      </c>
      <c r="I97" t="s">
        <v>55</v>
      </c>
      <c r="J97"/>
      <c r="K97">
        <v>42.37</v>
      </c>
      <c r="L97">
        <v>0.0</v>
      </c>
      <c r="M97"/>
      <c r="N97"/>
      <c r="O97">
        <v>7.63</v>
      </c>
      <c r="P97">
        <v>0.0</v>
      </c>
      <c r="Q97">
        <v>50.0</v>
      </c>
      <c r="R97"/>
      <c r="S97"/>
      <c r="T97"/>
      <c r="U97"/>
      <c r="V97"/>
      <c r="W97">
        <v>18</v>
      </c>
    </row>
    <row r="98" spans="1:23">
      <c r="A98"/>
      <c r="B98" t="s">
        <v>58</v>
      </c>
      <c r="C98" t="s">
        <v>58</v>
      </c>
      <c r="D98" t="s">
        <v>33</v>
      </c>
      <c r="E98" t="s">
        <v>34</v>
      </c>
      <c r="F98" t="str">
        <f>"0016657"</f>
        <v>0016657</v>
      </c>
      <c r="G98">
        <v>6</v>
      </c>
      <c r="H98" t="str">
        <f>"20610600787"</f>
        <v>20610600787</v>
      </c>
      <c r="I98" t="s">
        <v>55</v>
      </c>
      <c r="J98"/>
      <c r="K98">
        <v>42.37</v>
      </c>
      <c r="L98">
        <v>0.0</v>
      </c>
      <c r="M98"/>
      <c r="N98"/>
      <c r="O98">
        <v>7.63</v>
      </c>
      <c r="P98">
        <v>0.0</v>
      </c>
      <c r="Q98">
        <v>50.0</v>
      </c>
      <c r="R98"/>
      <c r="S98"/>
      <c r="T98"/>
      <c r="U98"/>
      <c r="V98"/>
      <c r="W98">
        <v>18</v>
      </c>
    </row>
    <row r="99" spans="1:23">
      <c r="A99"/>
      <c r="B99" t="s">
        <v>58</v>
      </c>
      <c r="C99" t="s">
        <v>58</v>
      </c>
      <c r="D99" t="s">
        <v>33</v>
      </c>
      <c r="E99" t="s">
        <v>34</v>
      </c>
      <c r="F99" t="str">
        <f>"0016658"</f>
        <v>0016658</v>
      </c>
      <c r="G99">
        <v>6</v>
      </c>
      <c r="H99" t="str">
        <f>"20610600787"</f>
        <v>20610600787</v>
      </c>
      <c r="I99" t="s">
        <v>55</v>
      </c>
      <c r="J99"/>
      <c r="K99">
        <v>10.17</v>
      </c>
      <c r="L99">
        <v>0.0</v>
      </c>
      <c r="M99"/>
      <c r="N99"/>
      <c r="O99">
        <v>1.83</v>
      </c>
      <c r="P99">
        <v>0.0</v>
      </c>
      <c r="Q99">
        <v>12.0</v>
      </c>
      <c r="R99"/>
      <c r="S99"/>
      <c r="T99"/>
      <c r="U99"/>
      <c r="V99"/>
      <c r="W99">
        <v>18</v>
      </c>
    </row>
    <row r="100" spans="1:23">
      <c r="A100"/>
      <c r="B100" t="s">
        <v>58</v>
      </c>
      <c r="C100" t="s">
        <v>58</v>
      </c>
      <c r="D100" t="s">
        <v>33</v>
      </c>
      <c r="E100" t="s">
        <v>34</v>
      </c>
      <c r="F100" t="str">
        <f>"0016659"</f>
        <v>0016659</v>
      </c>
      <c r="G100">
        <v>6</v>
      </c>
      <c r="H100" t="str">
        <f>"20610600787"</f>
        <v>20610600787</v>
      </c>
      <c r="I100" t="s">
        <v>55</v>
      </c>
      <c r="J100"/>
      <c r="K100">
        <v>42.37</v>
      </c>
      <c r="L100">
        <v>0.0</v>
      </c>
      <c r="M100"/>
      <c r="N100"/>
      <c r="O100">
        <v>7.63</v>
      </c>
      <c r="P100">
        <v>0.0</v>
      </c>
      <c r="Q100">
        <v>50.0</v>
      </c>
      <c r="R100"/>
      <c r="S100"/>
      <c r="T100"/>
      <c r="U100"/>
      <c r="V100"/>
      <c r="W100">
        <v>18</v>
      </c>
    </row>
    <row r="101" spans="1:23">
      <c r="A101"/>
      <c r="B101" t="s">
        <v>58</v>
      </c>
      <c r="C101" t="s">
        <v>58</v>
      </c>
      <c r="D101" t="s">
        <v>33</v>
      </c>
      <c r="E101" t="s">
        <v>34</v>
      </c>
      <c r="F101" t="str">
        <f>"0016660"</f>
        <v>0016660</v>
      </c>
      <c r="G101">
        <v>6</v>
      </c>
      <c r="H101" t="str">
        <f>"20612250066"</f>
        <v>20612250066</v>
      </c>
      <c r="I101" t="s">
        <v>53</v>
      </c>
      <c r="J101"/>
      <c r="K101">
        <v>42.37</v>
      </c>
      <c r="L101">
        <v>0.0</v>
      </c>
      <c r="M101"/>
      <c r="N101"/>
      <c r="O101">
        <v>7.63</v>
      </c>
      <c r="P101">
        <v>0.0</v>
      </c>
      <c r="Q101">
        <v>50.0</v>
      </c>
      <c r="R101"/>
      <c r="S101"/>
      <c r="T101"/>
      <c r="U101"/>
      <c r="V101"/>
      <c r="W101">
        <v>18</v>
      </c>
    </row>
    <row r="102" spans="1:23">
      <c r="A102"/>
      <c r="B102" t="s">
        <v>58</v>
      </c>
      <c r="C102" t="s">
        <v>58</v>
      </c>
      <c r="D102" t="s">
        <v>33</v>
      </c>
      <c r="E102" t="s">
        <v>34</v>
      </c>
      <c r="F102" t="str">
        <f>"0016661"</f>
        <v>0016661</v>
      </c>
      <c r="G102">
        <v>6</v>
      </c>
      <c r="H102" t="str">
        <f>"20610600787"</f>
        <v>20610600787</v>
      </c>
      <c r="I102" t="s">
        <v>55</v>
      </c>
      <c r="J102"/>
      <c r="K102">
        <v>42.37</v>
      </c>
      <c r="L102">
        <v>0.0</v>
      </c>
      <c r="M102"/>
      <c r="N102"/>
      <c r="O102">
        <v>7.63</v>
      </c>
      <c r="P102">
        <v>0.0</v>
      </c>
      <c r="Q102">
        <v>50.0</v>
      </c>
      <c r="R102"/>
      <c r="S102"/>
      <c r="T102"/>
      <c r="U102"/>
      <c r="V102"/>
      <c r="W102">
        <v>18</v>
      </c>
    </row>
    <row r="103" spans="1:23">
      <c r="A103"/>
      <c r="B103" t="s">
        <v>58</v>
      </c>
      <c r="C103" t="s">
        <v>58</v>
      </c>
      <c r="D103" t="s">
        <v>33</v>
      </c>
      <c r="E103" t="s">
        <v>34</v>
      </c>
      <c r="F103" t="str">
        <f>"0016662"</f>
        <v>0016662</v>
      </c>
      <c r="G103">
        <v>1</v>
      </c>
      <c r="H103" t="str">
        <f>"00000001"</f>
        <v>00000001</v>
      </c>
      <c r="I103" t="s">
        <v>35</v>
      </c>
      <c r="J103"/>
      <c r="K103">
        <v>6.78</v>
      </c>
      <c r="L103">
        <v>0.0</v>
      </c>
      <c r="M103"/>
      <c r="N103"/>
      <c r="O103">
        <v>1.22</v>
      </c>
      <c r="P103">
        <v>0.0</v>
      </c>
      <c r="Q103">
        <v>8.0</v>
      </c>
      <c r="R103"/>
      <c r="S103"/>
      <c r="T103"/>
      <c r="U103"/>
      <c r="V103"/>
      <c r="W103">
        <v>18</v>
      </c>
    </row>
    <row r="104" spans="1:23">
      <c r="A104"/>
      <c r="B104" t="s">
        <v>58</v>
      </c>
      <c r="C104" t="s">
        <v>58</v>
      </c>
      <c r="D104" t="s">
        <v>33</v>
      </c>
      <c r="E104" t="s">
        <v>34</v>
      </c>
      <c r="F104" t="str">
        <f>"0016663"</f>
        <v>0016663</v>
      </c>
      <c r="G104">
        <v>6</v>
      </c>
      <c r="H104" t="str">
        <f>"20610600787"</f>
        <v>20610600787</v>
      </c>
      <c r="I104" t="s">
        <v>55</v>
      </c>
      <c r="J104"/>
      <c r="K104">
        <v>42.37</v>
      </c>
      <c r="L104">
        <v>0.0</v>
      </c>
      <c r="M104"/>
      <c r="N104"/>
      <c r="O104">
        <v>7.63</v>
      </c>
      <c r="P104">
        <v>0.0</v>
      </c>
      <c r="Q104">
        <v>50.0</v>
      </c>
      <c r="R104"/>
      <c r="S104"/>
      <c r="T104"/>
      <c r="U104"/>
      <c r="V104"/>
      <c r="W104">
        <v>18</v>
      </c>
    </row>
    <row r="105" spans="1:23">
      <c r="A105"/>
      <c r="B105" t="s">
        <v>58</v>
      </c>
      <c r="C105" t="s">
        <v>58</v>
      </c>
      <c r="D105" t="s">
        <v>33</v>
      </c>
      <c r="E105" t="s">
        <v>34</v>
      </c>
      <c r="F105" t="str">
        <f>"0016664"</f>
        <v>0016664</v>
      </c>
      <c r="G105">
        <v>6</v>
      </c>
      <c r="H105" t="str">
        <f>"20610600787"</f>
        <v>20610600787</v>
      </c>
      <c r="I105" t="s">
        <v>55</v>
      </c>
      <c r="J105"/>
      <c r="K105">
        <v>42.37</v>
      </c>
      <c r="L105">
        <v>0.0</v>
      </c>
      <c r="M105"/>
      <c r="N105"/>
      <c r="O105">
        <v>7.63</v>
      </c>
      <c r="P105">
        <v>0.0</v>
      </c>
      <c r="Q105">
        <v>50.0</v>
      </c>
      <c r="R105"/>
      <c r="S105"/>
      <c r="T105"/>
      <c r="U105"/>
      <c r="V105"/>
      <c r="W105">
        <v>18</v>
      </c>
    </row>
    <row r="106" spans="1:23">
      <c r="A106"/>
      <c r="B106" t="s">
        <v>58</v>
      </c>
      <c r="C106" t="s">
        <v>58</v>
      </c>
      <c r="D106" t="s">
        <v>33</v>
      </c>
      <c r="E106" t="s">
        <v>34</v>
      </c>
      <c r="F106" t="str">
        <f>"0016665"</f>
        <v>0016665</v>
      </c>
      <c r="G106">
        <v>6</v>
      </c>
      <c r="H106" t="str">
        <f>"20610600787"</f>
        <v>20610600787</v>
      </c>
      <c r="I106" t="s">
        <v>55</v>
      </c>
      <c r="J106"/>
      <c r="K106">
        <v>23.73</v>
      </c>
      <c r="L106">
        <v>0.0</v>
      </c>
      <c r="M106"/>
      <c r="N106"/>
      <c r="O106">
        <v>4.27</v>
      </c>
      <c r="P106">
        <v>0.0</v>
      </c>
      <c r="Q106">
        <v>28.0</v>
      </c>
      <c r="R106"/>
      <c r="S106"/>
      <c r="T106"/>
      <c r="U106"/>
      <c r="V106"/>
      <c r="W106">
        <v>18</v>
      </c>
    </row>
    <row r="107" spans="1:23">
      <c r="A107"/>
      <c r="B107" t="s">
        <v>58</v>
      </c>
      <c r="C107" t="s">
        <v>58</v>
      </c>
      <c r="D107" t="s">
        <v>33</v>
      </c>
      <c r="E107" t="s">
        <v>34</v>
      </c>
      <c r="F107" t="str">
        <f>"0016666"</f>
        <v>0016666</v>
      </c>
      <c r="G107">
        <v>6</v>
      </c>
      <c r="H107" t="str">
        <f>"20610600787"</f>
        <v>20610600787</v>
      </c>
      <c r="I107" t="s">
        <v>55</v>
      </c>
      <c r="J107"/>
      <c r="K107">
        <v>42.37</v>
      </c>
      <c r="L107">
        <v>0.0</v>
      </c>
      <c r="M107"/>
      <c r="N107"/>
      <c r="O107">
        <v>7.63</v>
      </c>
      <c r="P107">
        <v>0.0</v>
      </c>
      <c r="Q107">
        <v>50.0</v>
      </c>
      <c r="R107"/>
      <c r="S107"/>
      <c r="T107"/>
      <c r="U107"/>
      <c r="V107"/>
      <c r="W107">
        <v>18</v>
      </c>
    </row>
    <row r="108" spans="1:23">
      <c r="A108"/>
      <c r="B108" t="s">
        <v>58</v>
      </c>
      <c r="C108" t="s">
        <v>58</v>
      </c>
      <c r="D108" t="s">
        <v>33</v>
      </c>
      <c r="E108" t="s">
        <v>34</v>
      </c>
      <c r="F108" t="str">
        <f>"0016667"</f>
        <v>0016667</v>
      </c>
      <c r="G108">
        <v>6</v>
      </c>
      <c r="H108" t="str">
        <f>"20610600787"</f>
        <v>20610600787</v>
      </c>
      <c r="I108" t="s">
        <v>55</v>
      </c>
      <c r="J108"/>
      <c r="K108">
        <v>42.37</v>
      </c>
      <c r="L108">
        <v>0.0</v>
      </c>
      <c r="M108"/>
      <c r="N108"/>
      <c r="O108">
        <v>7.63</v>
      </c>
      <c r="P108">
        <v>0.0</v>
      </c>
      <c r="Q108">
        <v>50.0</v>
      </c>
      <c r="R108"/>
      <c r="S108"/>
      <c r="T108"/>
      <c r="U108"/>
      <c r="V108"/>
      <c r="W108">
        <v>18</v>
      </c>
    </row>
    <row r="109" spans="1:23">
      <c r="A109"/>
      <c r="B109" t="s">
        <v>58</v>
      </c>
      <c r="C109" t="s">
        <v>58</v>
      </c>
      <c r="D109" t="s">
        <v>33</v>
      </c>
      <c r="E109" t="s">
        <v>34</v>
      </c>
      <c r="F109" t="str">
        <f>"0016668"</f>
        <v>0016668</v>
      </c>
      <c r="G109">
        <v>6</v>
      </c>
      <c r="H109" t="str">
        <f>"20608473174"</f>
        <v>20608473174</v>
      </c>
      <c r="I109" t="s">
        <v>59</v>
      </c>
      <c r="J109"/>
      <c r="K109">
        <v>42.37</v>
      </c>
      <c r="L109">
        <v>0.0</v>
      </c>
      <c r="M109"/>
      <c r="N109"/>
      <c r="O109">
        <v>7.63</v>
      </c>
      <c r="P109">
        <v>0.0</v>
      </c>
      <c r="Q109">
        <v>50.0</v>
      </c>
      <c r="R109"/>
      <c r="S109"/>
      <c r="T109"/>
      <c r="U109"/>
      <c r="V109"/>
      <c r="W109">
        <v>18</v>
      </c>
    </row>
    <row r="110" spans="1:23">
      <c r="A110"/>
      <c r="B110" t="s">
        <v>58</v>
      </c>
      <c r="C110" t="s">
        <v>58</v>
      </c>
      <c r="D110" t="s">
        <v>33</v>
      </c>
      <c r="E110" t="s">
        <v>34</v>
      </c>
      <c r="F110" t="str">
        <f>"0016669"</f>
        <v>0016669</v>
      </c>
      <c r="G110">
        <v>6</v>
      </c>
      <c r="H110" t="str">
        <f>"20610600787"</f>
        <v>20610600787</v>
      </c>
      <c r="I110" t="s">
        <v>55</v>
      </c>
      <c r="J110"/>
      <c r="K110">
        <v>20.34</v>
      </c>
      <c r="L110">
        <v>0.0</v>
      </c>
      <c r="M110"/>
      <c r="N110"/>
      <c r="O110">
        <v>3.66</v>
      </c>
      <c r="P110">
        <v>0.0</v>
      </c>
      <c r="Q110">
        <v>24.0</v>
      </c>
      <c r="R110"/>
      <c r="S110"/>
      <c r="T110"/>
      <c r="U110"/>
      <c r="V110"/>
      <c r="W110">
        <v>18</v>
      </c>
    </row>
    <row r="111" spans="1:23">
      <c r="A111"/>
      <c r="B111" t="s">
        <v>58</v>
      </c>
      <c r="C111" t="s">
        <v>58</v>
      </c>
      <c r="D111" t="s">
        <v>33</v>
      </c>
      <c r="E111" t="s">
        <v>34</v>
      </c>
      <c r="F111" t="str">
        <f>"0016670"</f>
        <v>0016670</v>
      </c>
      <c r="G111">
        <v>6</v>
      </c>
      <c r="H111" t="str">
        <f>"20610600787"</f>
        <v>20610600787</v>
      </c>
      <c r="I111" t="s">
        <v>55</v>
      </c>
      <c r="J111"/>
      <c r="K111">
        <v>42.37</v>
      </c>
      <c r="L111">
        <v>0.0</v>
      </c>
      <c r="M111"/>
      <c r="N111"/>
      <c r="O111">
        <v>7.63</v>
      </c>
      <c r="P111">
        <v>0.0</v>
      </c>
      <c r="Q111">
        <v>50.0</v>
      </c>
      <c r="R111"/>
      <c r="S111"/>
      <c r="T111"/>
      <c r="U111"/>
      <c r="V111"/>
      <c r="W111">
        <v>18</v>
      </c>
    </row>
    <row r="112" spans="1:23">
      <c r="A112"/>
      <c r="B112" t="s">
        <v>58</v>
      </c>
      <c r="C112" t="s">
        <v>58</v>
      </c>
      <c r="D112" t="s">
        <v>33</v>
      </c>
      <c r="E112" t="s">
        <v>34</v>
      </c>
      <c r="F112" t="str">
        <f>"0016671"</f>
        <v>0016671</v>
      </c>
      <c r="G112">
        <v>6</v>
      </c>
      <c r="H112" t="str">
        <f>"20610600787"</f>
        <v>20610600787</v>
      </c>
      <c r="I112" t="s">
        <v>55</v>
      </c>
      <c r="J112"/>
      <c r="K112">
        <v>42.37</v>
      </c>
      <c r="L112">
        <v>0.0</v>
      </c>
      <c r="M112"/>
      <c r="N112"/>
      <c r="O112">
        <v>7.63</v>
      </c>
      <c r="P112">
        <v>0.0</v>
      </c>
      <c r="Q112">
        <v>50.0</v>
      </c>
      <c r="R112"/>
      <c r="S112"/>
      <c r="T112"/>
      <c r="U112"/>
      <c r="V112"/>
      <c r="W112">
        <v>18</v>
      </c>
    </row>
    <row r="113" spans="1:23">
      <c r="A113"/>
      <c r="B113" t="s">
        <v>58</v>
      </c>
      <c r="C113" t="s">
        <v>58</v>
      </c>
      <c r="D113" t="s">
        <v>33</v>
      </c>
      <c r="E113" t="s">
        <v>34</v>
      </c>
      <c r="F113" t="str">
        <f>"0016672"</f>
        <v>0016672</v>
      </c>
      <c r="G113">
        <v>6</v>
      </c>
      <c r="H113" t="str">
        <f>"20608473174"</f>
        <v>20608473174</v>
      </c>
      <c r="I113" t="s">
        <v>59</v>
      </c>
      <c r="J113"/>
      <c r="K113">
        <v>42.37</v>
      </c>
      <c r="L113">
        <v>0.0</v>
      </c>
      <c r="M113"/>
      <c r="N113"/>
      <c r="O113">
        <v>7.63</v>
      </c>
      <c r="P113">
        <v>0.0</v>
      </c>
      <c r="Q113">
        <v>50.0</v>
      </c>
      <c r="R113"/>
      <c r="S113"/>
      <c r="T113"/>
      <c r="U113"/>
      <c r="V113"/>
      <c r="W113">
        <v>18</v>
      </c>
    </row>
    <row r="114" spans="1:23">
      <c r="A114"/>
      <c r="B114" t="s">
        <v>58</v>
      </c>
      <c r="C114" t="s">
        <v>58</v>
      </c>
      <c r="D114" t="s">
        <v>33</v>
      </c>
      <c r="E114" t="s">
        <v>34</v>
      </c>
      <c r="F114" t="str">
        <f>"0016673"</f>
        <v>0016673</v>
      </c>
      <c r="G114">
        <v>6</v>
      </c>
      <c r="H114" t="str">
        <f>"20610600787"</f>
        <v>20610600787</v>
      </c>
      <c r="I114" t="s">
        <v>55</v>
      </c>
      <c r="J114"/>
      <c r="K114">
        <v>42.37</v>
      </c>
      <c r="L114">
        <v>0.0</v>
      </c>
      <c r="M114"/>
      <c r="N114"/>
      <c r="O114">
        <v>7.63</v>
      </c>
      <c r="P114">
        <v>0.0</v>
      </c>
      <c r="Q114">
        <v>50.0</v>
      </c>
      <c r="R114"/>
      <c r="S114"/>
      <c r="T114"/>
      <c r="U114"/>
      <c r="V114"/>
      <c r="W114">
        <v>18</v>
      </c>
    </row>
    <row r="115" spans="1:23">
      <c r="A115"/>
      <c r="B115" t="s">
        <v>58</v>
      </c>
      <c r="C115" t="s">
        <v>58</v>
      </c>
      <c r="D115" t="s">
        <v>33</v>
      </c>
      <c r="E115" t="s">
        <v>34</v>
      </c>
      <c r="F115" t="str">
        <f>"0016674"</f>
        <v>0016674</v>
      </c>
      <c r="G115">
        <v>6</v>
      </c>
      <c r="H115" t="str">
        <f>"20610600787"</f>
        <v>20610600787</v>
      </c>
      <c r="I115" t="s">
        <v>55</v>
      </c>
      <c r="J115"/>
      <c r="K115">
        <v>42.37</v>
      </c>
      <c r="L115">
        <v>0.0</v>
      </c>
      <c r="M115"/>
      <c r="N115"/>
      <c r="O115">
        <v>7.63</v>
      </c>
      <c r="P115">
        <v>0.0</v>
      </c>
      <c r="Q115">
        <v>50.0</v>
      </c>
      <c r="R115"/>
      <c r="S115"/>
      <c r="T115"/>
      <c r="U115"/>
      <c r="V115"/>
      <c r="W115">
        <v>18</v>
      </c>
    </row>
    <row r="116" spans="1:23">
      <c r="A116"/>
      <c r="B116" t="s">
        <v>58</v>
      </c>
      <c r="C116" t="s">
        <v>58</v>
      </c>
      <c r="D116" t="s">
        <v>33</v>
      </c>
      <c r="E116" t="s">
        <v>34</v>
      </c>
      <c r="F116" t="str">
        <f>"0016675"</f>
        <v>0016675</v>
      </c>
      <c r="G116">
        <v>6</v>
      </c>
      <c r="H116" t="str">
        <f>"20610600787"</f>
        <v>20610600787</v>
      </c>
      <c r="I116" t="s">
        <v>55</v>
      </c>
      <c r="J116"/>
      <c r="K116">
        <v>12.71</v>
      </c>
      <c r="L116">
        <v>0.0</v>
      </c>
      <c r="M116"/>
      <c r="N116"/>
      <c r="O116">
        <v>2.29</v>
      </c>
      <c r="P116">
        <v>0.0</v>
      </c>
      <c r="Q116">
        <v>15.0</v>
      </c>
      <c r="R116"/>
      <c r="S116"/>
      <c r="T116"/>
      <c r="U116"/>
      <c r="V116"/>
      <c r="W116">
        <v>18</v>
      </c>
    </row>
    <row r="117" spans="1:23">
      <c r="A117"/>
      <c r="B117" t="s">
        <v>58</v>
      </c>
      <c r="C117" t="s">
        <v>58</v>
      </c>
      <c r="D117" t="s">
        <v>33</v>
      </c>
      <c r="E117" t="s">
        <v>34</v>
      </c>
      <c r="F117" t="str">
        <f>"0016676"</f>
        <v>0016676</v>
      </c>
      <c r="G117">
        <v>6</v>
      </c>
      <c r="H117" t="str">
        <f>"20610600787"</f>
        <v>20610600787</v>
      </c>
      <c r="I117" t="s">
        <v>55</v>
      </c>
      <c r="J117"/>
      <c r="K117">
        <v>42.37</v>
      </c>
      <c r="L117">
        <v>0.0</v>
      </c>
      <c r="M117"/>
      <c r="N117"/>
      <c r="O117">
        <v>7.63</v>
      </c>
      <c r="P117">
        <v>0.0</v>
      </c>
      <c r="Q117">
        <v>50.0</v>
      </c>
      <c r="R117"/>
      <c r="S117"/>
      <c r="T117"/>
      <c r="U117"/>
      <c r="V117"/>
      <c r="W117">
        <v>18</v>
      </c>
    </row>
    <row r="118" spans="1:23">
      <c r="A118"/>
      <c r="B118" t="s">
        <v>58</v>
      </c>
      <c r="C118" t="s">
        <v>58</v>
      </c>
      <c r="D118" t="s">
        <v>36</v>
      </c>
      <c r="E118" t="s">
        <v>37</v>
      </c>
      <c r="F118" t="str">
        <f>"0001364"</f>
        <v>0001364</v>
      </c>
      <c r="G118">
        <v>6</v>
      </c>
      <c r="H118" t="str">
        <f>"20326108627"</f>
        <v>20326108627</v>
      </c>
      <c r="I118" t="s">
        <v>60</v>
      </c>
      <c r="J118"/>
      <c r="K118">
        <v>27.12</v>
      </c>
      <c r="L118">
        <v>0.0</v>
      </c>
      <c r="M118"/>
      <c r="N118"/>
      <c r="O118">
        <v>4.88</v>
      </c>
      <c r="P118">
        <v>0.0</v>
      </c>
      <c r="Q118">
        <v>32.0</v>
      </c>
      <c r="R118"/>
      <c r="S118"/>
      <c r="T118"/>
      <c r="U118"/>
      <c r="V118"/>
      <c r="W118">
        <v>18</v>
      </c>
    </row>
    <row r="119" spans="1:23">
      <c r="A119"/>
      <c r="B119" t="s">
        <v>58</v>
      </c>
      <c r="C119" t="s">
        <v>58</v>
      </c>
      <c r="D119" t="s">
        <v>33</v>
      </c>
      <c r="E119" t="s">
        <v>34</v>
      </c>
      <c r="F119" t="str">
        <f>"0016677"</f>
        <v>0016677</v>
      </c>
      <c r="G119">
        <v>6</v>
      </c>
      <c r="H119" t="str">
        <f>"20610600787"</f>
        <v>20610600787</v>
      </c>
      <c r="I119" t="s">
        <v>55</v>
      </c>
      <c r="J119"/>
      <c r="K119">
        <v>42.37</v>
      </c>
      <c r="L119">
        <v>0.0</v>
      </c>
      <c r="M119"/>
      <c r="N119"/>
      <c r="O119">
        <v>7.63</v>
      </c>
      <c r="P119">
        <v>0.0</v>
      </c>
      <c r="Q119">
        <v>50.0</v>
      </c>
      <c r="R119"/>
      <c r="S119"/>
      <c r="T119"/>
      <c r="U119"/>
      <c r="V119"/>
      <c r="W119">
        <v>18</v>
      </c>
    </row>
    <row r="120" spans="1:23">
      <c r="A120"/>
      <c r="B120" t="s">
        <v>58</v>
      </c>
      <c r="C120" t="s">
        <v>58</v>
      </c>
      <c r="D120" t="s">
        <v>33</v>
      </c>
      <c r="E120" t="s">
        <v>34</v>
      </c>
      <c r="F120" t="str">
        <f>"0016678"</f>
        <v>0016678</v>
      </c>
      <c r="G120">
        <v>6</v>
      </c>
      <c r="H120" t="str">
        <f>"20610600787"</f>
        <v>20610600787</v>
      </c>
      <c r="I120" t="s">
        <v>55</v>
      </c>
      <c r="J120"/>
      <c r="K120">
        <v>25.42</v>
      </c>
      <c r="L120">
        <v>0.0</v>
      </c>
      <c r="M120"/>
      <c r="N120"/>
      <c r="O120">
        <v>4.58</v>
      </c>
      <c r="P120">
        <v>0.0</v>
      </c>
      <c r="Q120">
        <v>30.0</v>
      </c>
      <c r="R120"/>
      <c r="S120"/>
      <c r="T120"/>
      <c r="U120"/>
      <c r="V120"/>
      <c r="W120">
        <v>18</v>
      </c>
    </row>
    <row r="121" spans="1:23">
      <c r="A121"/>
      <c r="B121" t="s">
        <v>58</v>
      </c>
      <c r="C121" t="s">
        <v>58</v>
      </c>
      <c r="D121" t="s">
        <v>33</v>
      </c>
      <c r="E121" t="s">
        <v>34</v>
      </c>
      <c r="F121" t="str">
        <f>"0016679"</f>
        <v>0016679</v>
      </c>
      <c r="G121">
        <v>6</v>
      </c>
      <c r="H121" t="str">
        <f>"20610600787"</f>
        <v>20610600787</v>
      </c>
      <c r="I121" t="s">
        <v>55</v>
      </c>
      <c r="J121"/>
      <c r="K121">
        <v>25.42</v>
      </c>
      <c r="L121">
        <v>0.0</v>
      </c>
      <c r="M121"/>
      <c r="N121"/>
      <c r="O121">
        <v>4.58</v>
      </c>
      <c r="P121">
        <v>0.0</v>
      </c>
      <c r="Q121">
        <v>30.0</v>
      </c>
      <c r="R121"/>
      <c r="S121"/>
      <c r="T121"/>
      <c r="U121"/>
      <c r="V121"/>
      <c r="W121">
        <v>18</v>
      </c>
    </row>
    <row r="122" spans="1:23">
      <c r="A122"/>
      <c r="B122" t="s">
        <v>58</v>
      </c>
      <c r="C122" t="s">
        <v>58</v>
      </c>
      <c r="D122" t="s">
        <v>33</v>
      </c>
      <c r="E122" t="s">
        <v>34</v>
      </c>
      <c r="F122" t="str">
        <f>"0016680"</f>
        <v>0016680</v>
      </c>
      <c r="G122">
        <v>6</v>
      </c>
      <c r="H122" t="str">
        <f>"20610600787"</f>
        <v>20610600787</v>
      </c>
      <c r="I122" t="s">
        <v>55</v>
      </c>
      <c r="J122"/>
      <c r="K122">
        <v>42.37</v>
      </c>
      <c r="L122">
        <v>0.0</v>
      </c>
      <c r="M122"/>
      <c r="N122"/>
      <c r="O122">
        <v>7.63</v>
      </c>
      <c r="P122">
        <v>0.0</v>
      </c>
      <c r="Q122">
        <v>50.0</v>
      </c>
      <c r="R122"/>
      <c r="S122"/>
      <c r="T122"/>
      <c r="U122"/>
      <c r="V122"/>
      <c r="W122">
        <v>18</v>
      </c>
    </row>
    <row r="123" spans="1:23">
      <c r="A123"/>
      <c r="B123" t="s">
        <v>58</v>
      </c>
      <c r="C123" t="s">
        <v>58</v>
      </c>
      <c r="D123" t="s">
        <v>33</v>
      </c>
      <c r="E123" t="s">
        <v>34</v>
      </c>
      <c r="F123" t="str">
        <f>"0016681"</f>
        <v>0016681</v>
      </c>
      <c r="G123">
        <v>1</v>
      </c>
      <c r="H123" t="str">
        <f>"00000001"</f>
        <v>00000001</v>
      </c>
      <c r="I123" t="s">
        <v>35</v>
      </c>
      <c r="J123"/>
      <c r="K123">
        <v>3.39</v>
      </c>
      <c r="L123">
        <v>0.0</v>
      </c>
      <c r="M123"/>
      <c r="N123"/>
      <c r="O123">
        <v>0.61</v>
      </c>
      <c r="P123">
        <v>0.0</v>
      </c>
      <c r="Q123">
        <v>4.0</v>
      </c>
      <c r="R123"/>
      <c r="S123"/>
      <c r="T123"/>
      <c r="U123"/>
      <c r="V123"/>
      <c r="W123">
        <v>18</v>
      </c>
    </row>
    <row r="124" spans="1:23">
      <c r="A124"/>
      <c r="B124" t="s">
        <v>58</v>
      </c>
      <c r="C124" t="s">
        <v>58</v>
      </c>
      <c r="D124" t="s">
        <v>33</v>
      </c>
      <c r="E124" t="s">
        <v>34</v>
      </c>
      <c r="F124" t="str">
        <f>"0016682"</f>
        <v>0016682</v>
      </c>
      <c r="G124">
        <v>1</v>
      </c>
      <c r="H124" t="str">
        <f>"00000001"</f>
        <v>00000001</v>
      </c>
      <c r="I124" t="s">
        <v>35</v>
      </c>
      <c r="J124"/>
      <c r="K124">
        <v>16.1</v>
      </c>
      <c r="L124">
        <v>0.0</v>
      </c>
      <c r="M124"/>
      <c r="N124"/>
      <c r="O124">
        <v>2.9</v>
      </c>
      <c r="P124">
        <v>0.0</v>
      </c>
      <c r="Q124">
        <v>19.0</v>
      </c>
      <c r="R124"/>
      <c r="S124"/>
      <c r="T124"/>
      <c r="U124"/>
      <c r="V124"/>
      <c r="W124">
        <v>18</v>
      </c>
    </row>
    <row r="125" spans="1:23">
      <c r="A125"/>
      <c r="B125" t="s">
        <v>58</v>
      </c>
      <c r="C125" t="s">
        <v>58</v>
      </c>
      <c r="D125" t="s">
        <v>33</v>
      </c>
      <c r="E125" t="s">
        <v>34</v>
      </c>
      <c r="F125" t="str">
        <f>"0016683"</f>
        <v>0016683</v>
      </c>
      <c r="G125">
        <v>6</v>
      </c>
      <c r="H125" t="str">
        <f>"20610600787"</f>
        <v>20610600787</v>
      </c>
      <c r="I125" t="s">
        <v>55</v>
      </c>
      <c r="J125"/>
      <c r="K125">
        <v>13.56</v>
      </c>
      <c r="L125">
        <v>0.0</v>
      </c>
      <c r="M125"/>
      <c r="N125"/>
      <c r="O125">
        <v>2.44</v>
      </c>
      <c r="P125">
        <v>0.0</v>
      </c>
      <c r="Q125">
        <v>16.0</v>
      </c>
      <c r="R125"/>
      <c r="S125"/>
      <c r="T125"/>
      <c r="U125"/>
      <c r="V125"/>
      <c r="W125">
        <v>18</v>
      </c>
    </row>
    <row r="126" spans="1:23">
      <c r="A126"/>
      <c r="B126" t="s">
        <v>58</v>
      </c>
      <c r="C126" t="s">
        <v>58</v>
      </c>
      <c r="D126" t="s">
        <v>33</v>
      </c>
      <c r="E126" t="s">
        <v>34</v>
      </c>
      <c r="F126" t="str">
        <f>"0016684"</f>
        <v>0016684</v>
      </c>
      <c r="G126">
        <v>6</v>
      </c>
      <c r="H126" t="str">
        <f>"20610600787"</f>
        <v>20610600787</v>
      </c>
      <c r="I126" t="s">
        <v>55</v>
      </c>
      <c r="J126"/>
      <c r="K126">
        <v>16.1</v>
      </c>
      <c r="L126">
        <v>0.0</v>
      </c>
      <c r="M126"/>
      <c r="N126"/>
      <c r="O126">
        <v>2.9</v>
      </c>
      <c r="P126">
        <v>0.0</v>
      </c>
      <c r="Q126">
        <v>19.0</v>
      </c>
      <c r="R126"/>
      <c r="S126"/>
      <c r="T126"/>
      <c r="U126"/>
      <c r="V126"/>
      <c r="W126">
        <v>18</v>
      </c>
    </row>
    <row r="127" spans="1:23">
      <c r="A127"/>
      <c r="B127" t="s">
        <v>58</v>
      </c>
      <c r="C127" t="s">
        <v>58</v>
      </c>
      <c r="D127" t="s">
        <v>33</v>
      </c>
      <c r="E127" t="s">
        <v>34</v>
      </c>
      <c r="F127" t="str">
        <f>"0016685"</f>
        <v>0016685</v>
      </c>
      <c r="G127">
        <v>6</v>
      </c>
      <c r="H127" t="str">
        <f>"20610600787"</f>
        <v>20610600787</v>
      </c>
      <c r="I127" t="s">
        <v>55</v>
      </c>
      <c r="J127"/>
      <c r="K127">
        <v>8.47</v>
      </c>
      <c r="L127">
        <v>0.0</v>
      </c>
      <c r="M127"/>
      <c r="N127"/>
      <c r="O127">
        <v>1.53</v>
      </c>
      <c r="P127">
        <v>0.0</v>
      </c>
      <c r="Q127">
        <v>10.0</v>
      </c>
      <c r="R127"/>
      <c r="S127"/>
      <c r="T127"/>
      <c r="U127"/>
      <c r="V127"/>
      <c r="W127">
        <v>18</v>
      </c>
    </row>
    <row r="128" spans="1:23">
      <c r="A128"/>
      <c r="B128" t="s">
        <v>58</v>
      </c>
      <c r="C128" t="s">
        <v>58</v>
      </c>
      <c r="D128" t="s">
        <v>33</v>
      </c>
      <c r="E128" t="s">
        <v>34</v>
      </c>
      <c r="F128" t="str">
        <f>"0016686"</f>
        <v>0016686</v>
      </c>
      <c r="G128">
        <v>6</v>
      </c>
      <c r="H128" t="str">
        <f>"20610600787"</f>
        <v>20610600787</v>
      </c>
      <c r="I128" t="s">
        <v>55</v>
      </c>
      <c r="J128"/>
      <c r="K128">
        <v>42.37</v>
      </c>
      <c r="L128">
        <v>0.0</v>
      </c>
      <c r="M128"/>
      <c r="N128"/>
      <c r="O128">
        <v>7.63</v>
      </c>
      <c r="P128">
        <v>0.0</v>
      </c>
      <c r="Q128">
        <v>50.0</v>
      </c>
      <c r="R128"/>
      <c r="S128"/>
      <c r="T128"/>
      <c r="U128"/>
      <c r="V128"/>
      <c r="W128">
        <v>18</v>
      </c>
    </row>
    <row r="129" spans="1:23">
      <c r="A129"/>
      <c r="B129" t="s">
        <v>58</v>
      </c>
      <c r="C129" t="s">
        <v>58</v>
      </c>
      <c r="D129" t="s">
        <v>33</v>
      </c>
      <c r="E129" t="s">
        <v>34</v>
      </c>
      <c r="F129" t="str">
        <f>"0016687"</f>
        <v>0016687</v>
      </c>
      <c r="G129">
        <v>6</v>
      </c>
      <c r="H129" t="str">
        <f>"20610600787"</f>
        <v>20610600787</v>
      </c>
      <c r="I129" t="s">
        <v>55</v>
      </c>
      <c r="J129"/>
      <c r="K129">
        <v>42.37</v>
      </c>
      <c r="L129">
        <v>0.0</v>
      </c>
      <c r="M129"/>
      <c r="N129"/>
      <c r="O129">
        <v>7.63</v>
      </c>
      <c r="P129">
        <v>0.0</v>
      </c>
      <c r="Q129">
        <v>50.0</v>
      </c>
      <c r="R129"/>
      <c r="S129"/>
      <c r="T129"/>
      <c r="U129"/>
      <c r="V129"/>
      <c r="W129">
        <v>18</v>
      </c>
    </row>
    <row r="130" spans="1:23">
      <c r="A130"/>
      <c r="B130" t="s">
        <v>58</v>
      </c>
      <c r="C130" t="s">
        <v>58</v>
      </c>
      <c r="D130" t="s">
        <v>33</v>
      </c>
      <c r="E130" t="s">
        <v>34</v>
      </c>
      <c r="F130" t="str">
        <f>"0016688"</f>
        <v>0016688</v>
      </c>
      <c r="G130">
        <v>6</v>
      </c>
      <c r="H130" t="str">
        <f>"20610600787"</f>
        <v>20610600787</v>
      </c>
      <c r="I130" t="s">
        <v>55</v>
      </c>
      <c r="J130"/>
      <c r="K130">
        <v>42.37</v>
      </c>
      <c r="L130">
        <v>0.0</v>
      </c>
      <c r="M130"/>
      <c r="N130"/>
      <c r="O130">
        <v>7.63</v>
      </c>
      <c r="P130">
        <v>0.0</v>
      </c>
      <c r="Q130">
        <v>50.0</v>
      </c>
      <c r="R130"/>
      <c r="S130"/>
      <c r="T130"/>
      <c r="U130"/>
      <c r="V130"/>
      <c r="W130">
        <v>18</v>
      </c>
    </row>
    <row r="131" spans="1:23">
      <c r="A131"/>
      <c r="B131" t="s">
        <v>58</v>
      </c>
      <c r="C131" t="s">
        <v>58</v>
      </c>
      <c r="D131" t="s">
        <v>33</v>
      </c>
      <c r="E131" t="s">
        <v>34</v>
      </c>
      <c r="F131" t="str">
        <f>"0016689"</f>
        <v>0016689</v>
      </c>
      <c r="G131">
        <v>6</v>
      </c>
      <c r="H131" t="str">
        <f>"20610600787"</f>
        <v>20610600787</v>
      </c>
      <c r="I131" t="s">
        <v>55</v>
      </c>
      <c r="J131"/>
      <c r="K131">
        <v>42.37</v>
      </c>
      <c r="L131">
        <v>0.0</v>
      </c>
      <c r="M131"/>
      <c r="N131"/>
      <c r="O131">
        <v>7.63</v>
      </c>
      <c r="P131">
        <v>0.0</v>
      </c>
      <c r="Q131">
        <v>50.0</v>
      </c>
      <c r="R131"/>
      <c r="S131"/>
      <c r="T131"/>
      <c r="U131"/>
      <c r="V131"/>
      <c r="W131">
        <v>18</v>
      </c>
    </row>
    <row r="132" spans="1:23">
      <c r="A132"/>
      <c r="B132" t="s">
        <v>58</v>
      </c>
      <c r="C132" t="s">
        <v>58</v>
      </c>
      <c r="D132" t="s">
        <v>33</v>
      </c>
      <c r="E132" t="s">
        <v>34</v>
      </c>
      <c r="F132" t="str">
        <f>"0016690"</f>
        <v>0016690</v>
      </c>
      <c r="G132">
        <v>1</v>
      </c>
      <c r="H132" t="str">
        <f>"26601694"</f>
        <v>26601694</v>
      </c>
      <c r="I132" t="s">
        <v>61</v>
      </c>
      <c r="J132"/>
      <c r="K132">
        <v>12.71</v>
      </c>
      <c r="L132">
        <v>0.0</v>
      </c>
      <c r="M132"/>
      <c r="N132"/>
      <c r="O132">
        <v>2.29</v>
      </c>
      <c r="P132">
        <v>0.0</v>
      </c>
      <c r="Q132">
        <v>15.0</v>
      </c>
      <c r="R132"/>
      <c r="S132"/>
      <c r="T132"/>
      <c r="U132"/>
      <c r="V132"/>
      <c r="W132">
        <v>18</v>
      </c>
    </row>
    <row r="133" spans="1:23">
      <c r="A133"/>
      <c r="B133" t="s">
        <v>58</v>
      </c>
      <c r="C133" t="s">
        <v>58</v>
      </c>
      <c r="D133" t="s">
        <v>33</v>
      </c>
      <c r="E133" t="s">
        <v>34</v>
      </c>
      <c r="F133" t="str">
        <f>"0016691"</f>
        <v>0016691</v>
      </c>
      <c r="G133">
        <v>1</v>
      </c>
      <c r="H133" t="str">
        <f>"00000001"</f>
        <v>00000001</v>
      </c>
      <c r="I133" t="s">
        <v>35</v>
      </c>
      <c r="J133"/>
      <c r="K133">
        <v>4.24</v>
      </c>
      <c r="L133">
        <v>0.0</v>
      </c>
      <c r="M133"/>
      <c r="N133"/>
      <c r="O133">
        <v>0.76</v>
      </c>
      <c r="P133">
        <v>0.0</v>
      </c>
      <c r="Q133">
        <v>5.0</v>
      </c>
      <c r="R133"/>
      <c r="S133"/>
      <c r="T133"/>
      <c r="U133"/>
      <c r="V133"/>
      <c r="W133">
        <v>18</v>
      </c>
    </row>
    <row r="134" spans="1:23">
      <c r="A134"/>
      <c r="B134" t="s">
        <v>58</v>
      </c>
      <c r="C134" t="s">
        <v>58</v>
      </c>
      <c r="D134" t="s">
        <v>33</v>
      </c>
      <c r="E134" t="s">
        <v>34</v>
      </c>
      <c r="F134" t="str">
        <f>"0016692"</f>
        <v>0016692</v>
      </c>
      <c r="G134">
        <v>6</v>
      </c>
      <c r="H134" t="str">
        <f>"20610600787"</f>
        <v>20610600787</v>
      </c>
      <c r="I134" t="s">
        <v>55</v>
      </c>
      <c r="J134"/>
      <c r="K134">
        <v>42.37</v>
      </c>
      <c r="L134">
        <v>0.0</v>
      </c>
      <c r="M134"/>
      <c r="N134"/>
      <c r="O134">
        <v>7.63</v>
      </c>
      <c r="P134">
        <v>0.0</v>
      </c>
      <c r="Q134">
        <v>50.0</v>
      </c>
      <c r="R134"/>
      <c r="S134"/>
      <c r="T134"/>
      <c r="U134"/>
      <c r="V134"/>
      <c r="W134">
        <v>18</v>
      </c>
    </row>
    <row r="135" spans="1:23">
      <c r="A135"/>
      <c r="B135" t="s">
        <v>58</v>
      </c>
      <c r="C135" t="s">
        <v>58</v>
      </c>
      <c r="D135" t="s">
        <v>33</v>
      </c>
      <c r="E135" t="s">
        <v>34</v>
      </c>
      <c r="F135" t="str">
        <f>"0016693"</f>
        <v>0016693</v>
      </c>
      <c r="G135">
        <v>6</v>
      </c>
      <c r="H135" t="str">
        <f>"20610600787"</f>
        <v>20610600787</v>
      </c>
      <c r="I135" t="s">
        <v>55</v>
      </c>
      <c r="J135"/>
      <c r="K135">
        <v>42.37</v>
      </c>
      <c r="L135">
        <v>0.0</v>
      </c>
      <c r="M135"/>
      <c r="N135"/>
      <c r="O135">
        <v>7.63</v>
      </c>
      <c r="P135">
        <v>0.0</v>
      </c>
      <c r="Q135">
        <v>50.0</v>
      </c>
      <c r="R135"/>
      <c r="S135"/>
      <c r="T135"/>
      <c r="U135"/>
      <c r="V135"/>
      <c r="W135">
        <v>18</v>
      </c>
    </row>
    <row r="136" spans="1:23">
      <c r="A136"/>
      <c r="B136" t="s">
        <v>58</v>
      </c>
      <c r="C136" t="s">
        <v>58</v>
      </c>
      <c r="D136" t="s">
        <v>33</v>
      </c>
      <c r="E136" t="s">
        <v>34</v>
      </c>
      <c r="F136" t="str">
        <f>"0016694"</f>
        <v>0016694</v>
      </c>
      <c r="G136">
        <v>1</v>
      </c>
      <c r="H136" t="str">
        <f>"00000001"</f>
        <v>00000001</v>
      </c>
      <c r="I136" t="s">
        <v>35</v>
      </c>
      <c r="J136"/>
      <c r="K136">
        <v>8.47</v>
      </c>
      <c r="L136">
        <v>0.0</v>
      </c>
      <c r="M136"/>
      <c r="N136"/>
      <c r="O136">
        <v>1.53</v>
      </c>
      <c r="P136">
        <v>0.0</v>
      </c>
      <c r="Q136">
        <v>10.0</v>
      </c>
      <c r="R136"/>
      <c r="S136"/>
      <c r="T136"/>
      <c r="U136"/>
      <c r="V136"/>
      <c r="W136">
        <v>18</v>
      </c>
    </row>
    <row r="137" spans="1:23">
      <c r="A137"/>
      <c r="B137" t="s">
        <v>58</v>
      </c>
      <c r="C137" t="s">
        <v>58</v>
      </c>
      <c r="D137" t="s">
        <v>33</v>
      </c>
      <c r="E137" t="s">
        <v>34</v>
      </c>
      <c r="F137" t="str">
        <f>"0016695"</f>
        <v>0016695</v>
      </c>
      <c r="G137">
        <v>6</v>
      </c>
      <c r="H137" t="str">
        <f>"20608473174"</f>
        <v>20608473174</v>
      </c>
      <c r="I137" t="s">
        <v>59</v>
      </c>
      <c r="J137"/>
      <c r="K137">
        <v>42.37</v>
      </c>
      <c r="L137">
        <v>0.0</v>
      </c>
      <c r="M137"/>
      <c r="N137"/>
      <c r="O137">
        <v>7.63</v>
      </c>
      <c r="P137">
        <v>0.0</v>
      </c>
      <c r="Q137">
        <v>50.0</v>
      </c>
      <c r="R137"/>
      <c r="S137"/>
      <c r="T137"/>
      <c r="U137"/>
      <c r="V137"/>
      <c r="W137">
        <v>18</v>
      </c>
    </row>
    <row r="138" spans="1:23">
      <c r="A138"/>
      <c r="B138" t="s">
        <v>2</v>
      </c>
      <c r="C138" t="s">
        <v>2</v>
      </c>
      <c r="D138" t="s">
        <v>33</v>
      </c>
      <c r="E138" t="s">
        <v>34</v>
      </c>
      <c r="F138" t="str">
        <f>"0016696"</f>
        <v>0016696</v>
      </c>
      <c r="G138">
        <v>1</v>
      </c>
      <c r="H138" t="str">
        <f>"00000001"</f>
        <v>00000001</v>
      </c>
      <c r="I138" t="s">
        <v>35</v>
      </c>
      <c r="J138"/>
      <c r="K138">
        <v>20.76</v>
      </c>
      <c r="L138">
        <v>0.0</v>
      </c>
      <c r="M138"/>
      <c r="N138"/>
      <c r="O138">
        <v>3.74</v>
      </c>
      <c r="P138">
        <v>0.0</v>
      </c>
      <c r="Q138">
        <v>24.5</v>
      </c>
      <c r="R138"/>
      <c r="S138"/>
      <c r="T138"/>
      <c r="U138"/>
      <c r="V138"/>
      <c r="W138">
        <v>18</v>
      </c>
    </row>
    <row r="139" spans="1:23">
      <c r="A139"/>
      <c r="B139" t="s">
        <v>58</v>
      </c>
      <c r="C139" t="s">
        <v>58</v>
      </c>
      <c r="D139" t="s">
        <v>62</v>
      </c>
      <c r="E139" t="s">
        <v>34</v>
      </c>
      <c r="F139" t="str">
        <f>"0000145"</f>
        <v>0000145</v>
      </c>
      <c r="G139">
        <v>6</v>
      </c>
      <c r="H139" t="str">
        <f>"20610600787"</f>
        <v>20610600787</v>
      </c>
      <c r="I139" t="s">
        <v>55</v>
      </c>
      <c r="J139"/>
      <c r="K139">
        <v>-42.37</v>
      </c>
      <c r="L139">
        <v>0.0</v>
      </c>
      <c r="M139"/>
      <c r="N139"/>
      <c r="O139">
        <v>-7.63</v>
      </c>
      <c r="P139">
        <v>0.0</v>
      </c>
      <c r="Q139">
        <v>-50.0</v>
      </c>
      <c r="R139"/>
      <c r="S139" t="s">
        <v>58</v>
      </c>
      <c r="T139" t="s">
        <v>33</v>
      </c>
      <c r="U139" t="s">
        <v>34</v>
      </c>
      <c r="V139" t="s">
        <v>63</v>
      </c>
      <c r="W139">
        <v>18</v>
      </c>
    </row>
    <row r="140" spans="1:23">
      <c r="A140"/>
      <c r="B140" t="s">
        <v>58</v>
      </c>
      <c r="C140" t="s">
        <v>58</v>
      </c>
      <c r="D140" t="s">
        <v>62</v>
      </c>
      <c r="E140" t="s">
        <v>34</v>
      </c>
      <c r="F140" t="str">
        <f>"0000146"</f>
        <v>0000146</v>
      </c>
      <c r="G140">
        <v>6</v>
      </c>
      <c r="H140" t="str">
        <f>"20610600787"</f>
        <v>20610600787</v>
      </c>
      <c r="I140" t="s">
        <v>55</v>
      </c>
      <c r="J140"/>
      <c r="K140">
        <v>-42.37</v>
      </c>
      <c r="L140">
        <v>0.0</v>
      </c>
      <c r="M140"/>
      <c r="N140"/>
      <c r="O140">
        <v>-7.63</v>
      </c>
      <c r="P140">
        <v>0.0</v>
      </c>
      <c r="Q140">
        <v>-50.0</v>
      </c>
      <c r="R140"/>
      <c r="S140" t="s">
        <v>58</v>
      </c>
      <c r="T140" t="s">
        <v>33</v>
      </c>
      <c r="U140" t="s">
        <v>34</v>
      </c>
      <c r="V140" t="s">
        <v>64</v>
      </c>
      <c r="W140">
        <v>18</v>
      </c>
    </row>
    <row r="141" spans="1:23">
      <c r="A141"/>
      <c r="B141" t="s">
        <v>58</v>
      </c>
      <c r="C141" t="s">
        <v>58</v>
      </c>
      <c r="D141" t="s">
        <v>62</v>
      </c>
      <c r="E141" t="s">
        <v>34</v>
      </c>
      <c r="F141" t="str">
        <f>"0000147"</f>
        <v>0000147</v>
      </c>
      <c r="G141">
        <v>6</v>
      </c>
      <c r="H141" t="str">
        <f>"20610600787"</f>
        <v>20610600787</v>
      </c>
      <c r="I141" t="s">
        <v>55</v>
      </c>
      <c r="J141"/>
      <c r="K141">
        <v>-1.69</v>
      </c>
      <c r="L141">
        <v>0.0</v>
      </c>
      <c r="M141"/>
      <c r="N141"/>
      <c r="O141">
        <v>-0.31</v>
      </c>
      <c r="P141">
        <v>0.0</v>
      </c>
      <c r="Q141">
        <v>-2.0</v>
      </c>
      <c r="R141"/>
      <c r="S141" t="s">
        <v>58</v>
      </c>
      <c r="T141" t="s">
        <v>33</v>
      </c>
      <c r="U141" t="s">
        <v>34</v>
      </c>
      <c r="V141" t="s">
        <v>65</v>
      </c>
      <c r="W141">
        <v>18</v>
      </c>
    </row>
    <row r="142" spans="1:23">
      <c r="A142"/>
      <c r="B142" t="s">
        <v>58</v>
      </c>
      <c r="C142" t="s">
        <v>58</v>
      </c>
      <c r="D142" t="s">
        <v>62</v>
      </c>
      <c r="E142" t="s">
        <v>34</v>
      </c>
      <c r="F142" t="str">
        <f>"0000148"</f>
        <v>0000148</v>
      </c>
      <c r="G142">
        <v>1</v>
      </c>
      <c r="H142" t="str">
        <f>"00000001"</f>
        <v>00000001</v>
      </c>
      <c r="I142" t="s">
        <v>35</v>
      </c>
      <c r="J142"/>
      <c r="K142">
        <v>-42.37</v>
      </c>
      <c r="L142">
        <v>0.0</v>
      </c>
      <c r="M142"/>
      <c r="N142"/>
      <c r="O142">
        <v>-7.63</v>
      </c>
      <c r="P142">
        <v>0.0</v>
      </c>
      <c r="Q142">
        <v>-50.0</v>
      </c>
      <c r="R142"/>
      <c r="S142" t="s">
        <v>58</v>
      </c>
      <c r="T142" t="s">
        <v>33</v>
      </c>
      <c r="U142" t="s">
        <v>34</v>
      </c>
      <c r="V142" t="s">
        <v>66</v>
      </c>
      <c r="W142">
        <v>18</v>
      </c>
    </row>
    <row r="143" spans="1:23">
      <c r="A143"/>
      <c r="B143" t="s">
        <v>58</v>
      </c>
      <c r="C143" t="s">
        <v>58</v>
      </c>
      <c r="D143" t="s">
        <v>62</v>
      </c>
      <c r="E143" t="s">
        <v>34</v>
      </c>
      <c r="F143" t="str">
        <f>"0000149"</f>
        <v>0000149</v>
      </c>
      <c r="G143">
        <v>6</v>
      </c>
      <c r="H143" t="str">
        <f>"20610600787"</f>
        <v>20610600787</v>
      </c>
      <c r="I143" t="s">
        <v>55</v>
      </c>
      <c r="J143"/>
      <c r="K143">
        <v>-42.37</v>
      </c>
      <c r="L143">
        <v>0.0</v>
      </c>
      <c r="M143"/>
      <c r="N143"/>
      <c r="O143">
        <v>-7.63</v>
      </c>
      <c r="P143">
        <v>0.0</v>
      </c>
      <c r="Q143">
        <v>-50.0</v>
      </c>
      <c r="R143"/>
      <c r="S143" t="s">
        <v>58</v>
      </c>
      <c r="T143" t="s">
        <v>33</v>
      </c>
      <c r="U143" t="s">
        <v>34</v>
      </c>
      <c r="V143" t="s">
        <v>67</v>
      </c>
      <c r="W143">
        <v>18</v>
      </c>
    </row>
    <row r="144" spans="1:23">
      <c r="A144"/>
      <c r="B144" t="s">
        <v>58</v>
      </c>
      <c r="C144" t="s">
        <v>58</v>
      </c>
      <c r="D144" t="s">
        <v>62</v>
      </c>
      <c r="E144" t="s">
        <v>34</v>
      </c>
      <c r="F144" t="str">
        <f>"0000150"</f>
        <v>0000150</v>
      </c>
      <c r="G144">
        <v>6</v>
      </c>
      <c r="H144" t="str">
        <f>"20610600787"</f>
        <v>20610600787</v>
      </c>
      <c r="I144" t="s">
        <v>55</v>
      </c>
      <c r="J144"/>
      <c r="K144">
        <v>-42.37</v>
      </c>
      <c r="L144">
        <v>0.0</v>
      </c>
      <c r="M144"/>
      <c r="N144"/>
      <c r="O144">
        <v>-7.63</v>
      </c>
      <c r="P144">
        <v>0.0</v>
      </c>
      <c r="Q144">
        <v>-50.0</v>
      </c>
      <c r="R144"/>
      <c r="S144" t="s">
        <v>58</v>
      </c>
      <c r="T144" t="s">
        <v>33</v>
      </c>
      <c r="U144" t="s">
        <v>34</v>
      </c>
      <c r="V144" t="s">
        <v>68</v>
      </c>
      <c r="W144">
        <v>18</v>
      </c>
    </row>
    <row r="145" spans="1:23">
      <c r="A145"/>
      <c r="B145" t="s">
        <v>58</v>
      </c>
      <c r="C145" t="s">
        <v>58</v>
      </c>
      <c r="D145" t="s">
        <v>62</v>
      </c>
      <c r="E145" t="s">
        <v>34</v>
      </c>
      <c r="F145" t="str">
        <f>"0000151"</f>
        <v>0000151</v>
      </c>
      <c r="G145">
        <v>6</v>
      </c>
      <c r="H145" t="str">
        <f>"20610600787"</f>
        <v>20610600787</v>
      </c>
      <c r="I145" t="s">
        <v>55</v>
      </c>
      <c r="J145"/>
      <c r="K145">
        <v>-42.37</v>
      </c>
      <c r="L145">
        <v>0.0</v>
      </c>
      <c r="M145"/>
      <c r="N145"/>
      <c r="O145">
        <v>-7.63</v>
      </c>
      <c r="P145">
        <v>0.0</v>
      </c>
      <c r="Q145">
        <v>-50.0</v>
      </c>
      <c r="R145"/>
      <c r="S145" t="s">
        <v>58</v>
      </c>
      <c r="T145" t="s">
        <v>33</v>
      </c>
      <c r="U145" t="s">
        <v>34</v>
      </c>
      <c r="V145" t="s">
        <v>69</v>
      </c>
      <c r="W145">
        <v>18</v>
      </c>
    </row>
    <row r="146" spans="1:23">
      <c r="A146"/>
      <c r="B146" t="s">
        <v>58</v>
      </c>
      <c r="C146" t="s">
        <v>58</v>
      </c>
      <c r="D146" t="s">
        <v>62</v>
      </c>
      <c r="E146" t="s">
        <v>34</v>
      </c>
      <c r="F146" t="str">
        <f>"0000152"</f>
        <v>0000152</v>
      </c>
      <c r="G146">
        <v>6</v>
      </c>
      <c r="H146" t="str">
        <f>"20610600787"</f>
        <v>20610600787</v>
      </c>
      <c r="I146" t="s">
        <v>55</v>
      </c>
      <c r="J146"/>
      <c r="K146">
        <v>-42.37</v>
      </c>
      <c r="L146">
        <v>0.0</v>
      </c>
      <c r="M146"/>
      <c r="N146"/>
      <c r="O146">
        <v>-7.63</v>
      </c>
      <c r="P146">
        <v>0.0</v>
      </c>
      <c r="Q146">
        <v>-50.0</v>
      </c>
      <c r="R146"/>
      <c r="S146" t="s">
        <v>58</v>
      </c>
      <c r="T146" t="s">
        <v>33</v>
      </c>
      <c r="U146" t="s">
        <v>34</v>
      </c>
      <c r="V146" t="s">
        <v>70</v>
      </c>
      <c r="W146">
        <v>18</v>
      </c>
    </row>
    <row r="147" spans="1:23">
      <c r="A147"/>
      <c r="B147" t="s">
        <v>58</v>
      </c>
      <c r="C147" t="s">
        <v>58</v>
      </c>
      <c r="D147" t="s">
        <v>62</v>
      </c>
      <c r="E147" t="s">
        <v>34</v>
      </c>
      <c r="F147" t="str">
        <f>"0000153"</f>
        <v>0000153</v>
      </c>
      <c r="G147">
        <v>1</v>
      </c>
      <c r="H147" t="str">
        <f>"00000001"</f>
        <v>00000001</v>
      </c>
      <c r="I147" t="s">
        <v>35</v>
      </c>
      <c r="J147"/>
      <c r="K147">
        <v>-16.1</v>
      </c>
      <c r="L147">
        <v>0.0</v>
      </c>
      <c r="M147"/>
      <c r="N147"/>
      <c r="O147">
        <v>-2.9</v>
      </c>
      <c r="P147">
        <v>0.0</v>
      </c>
      <c r="Q147">
        <v>-19.0</v>
      </c>
      <c r="R147"/>
      <c r="S147" t="s">
        <v>58</v>
      </c>
      <c r="T147" t="s">
        <v>33</v>
      </c>
      <c r="U147" t="s">
        <v>34</v>
      </c>
      <c r="V147" t="s">
        <v>71</v>
      </c>
      <c r="W147">
        <v>18</v>
      </c>
    </row>
    <row r="148" spans="1:23">
      <c r="A148"/>
      <c r="B148" t="s">
        <v>58</v>
      </c>
      <c r="C148" t="s">
        <v>58</v>
      </c>
      <c r="D148" t="s">
        <v>62</v>
      </c>
      <c r="E148" t="s">
        <v>34</v>
      </c>
      <c r="F148" t="str">
        <f>"0000154"</f>
        <v>0000154</v>
      </c>
      <c r="G148">
        <v>6</v>
      </c>
      <c r="H148" t="str">
        <f>"20610600787"</f>
        <v>20610600787</v>
      </c>
      <c r="I148" t="s">
        <v>55</v>
      </c>
      <c r="J148"/>
      <c r="K148">
        <v>-13.56</v>
      </c>
      <c r="L148">
        <v>0.0</v>
      </c>
      <c r="M148"/>
      <c r="N148"/>
      <c r="O148">
        <v>-2.44</v>
      </c>
      <c r="P148">
        <v>0.0</v>
      </c>
      <c r="Q148">
        <v>-16.0</v>
      </c>
      <c r="R148"/>
      <c r="S148" t="s">
        <v>58</v>
      </c>
      <c r="T148" t="s">
        <v>33</v>
      </c>
      <c r="U148" t="s">
        <v>34</v>
      </c>
      <c r="V148" t="s">
        <v>72</v>
      </c>
      <c r="W148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2025-12-04T12:23:34+00:00</dcterms:created>
  <dcterms:modified xsi:type="dcterms:W3CDTF">2025-12-04T12:23:34+00:00</dcterms:modified>
  <dc:title>Untitled Spreadsheet</dc:title>
  <dc:description/>
  <dc:subject/>
  <cp:keywords/>
  <cp:category/>
</cp:coreProperties>
</file>