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<sst xmlns="http://schemas.openxmlformats.org/spreadsheetml/2006/main" uniqueCount="137">
  <si>
    <t>REPORTE DE VENTAS</t>
  </si>
  <si>
    <t>FECHA DE REPORTE:</t>
  </si>
  <si>
    <t>09/06/2025</t>
  </si>
  <si>
    <t>CRITERIO DE FILTRO:</t>
  </si>
  <si>
    <t>RANGO DE FECHAS:</t>
  </si>
  <si>
    <t>Desde 01/05/2025 hasta 31/05/2025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</si>
  <si>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</si>
  <si>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</si>
  <si>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</si>
  <si>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</si>
  <si>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</si>
  <si>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</si>
  <si>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</si>
  <si>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</si>
  <si>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</si>
  <si>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</si>
  <si>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</si>
  <si>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</si>
  <si>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</si>
  <si>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</si>
  <si>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</si>
  <si>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</si>
  <si>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</si>
  <si>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</si>
  <si>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</si>
  <si>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</si>
  <si>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</si>
  <si>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</si>
  <si>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</si>
  <si>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</si>
  <si>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</si>
  <si>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</si>
  <si>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02/05/2025</t>
  </si>
  <si>
    <t>03</t>
  </si>
  <si>
    <t>B001</t>
  </si>
  <si>
    <t>PUBLICO</t>
  </si>
  <si>
    <t>03/05/2025</t>
  </si>
  <si>
    <t>04/05/2025</t>
  </si>
  <si>
    <t>05/05/2025</t>
  </si>
  <si>
    <t>01</t>
  </si>
  <si>
    <t>F001</t>
  </si>
  <si>
    <t>JANET.VASQUEZ ROJAS</t>
  </si>
  <si>
    <t>I.E 82723 CLULIPAMPA</t>
  </si>
  <si>
    <t>06/05/2025</t>
  </si>
  <si>
    <t xml:space="preserve">I.E. SAN CARLOS - IMAGEN INSTITUCIONAL </t>
  </si>
  <si>
    <t>EMP REG DE SERV PUB DE ELECT DL NORTE SA</t>
  </si>
  <si>
    <t>EMPRESA DE SERVICIOS MULTIPLES CRECE CAJAMARCA S.A.C.</t>
  </si>
  <si>
    <t>MUNICIPALIDAD PROVINCIAL DE HUALGAYOC</t>
  </si>
  <si>
    <t>JANET VASQUEZ ROJAS</t>
  </si>
  <si>
    <t>07/05/2025</t>
  </si>
  <si>
    <t>COOPERATIVA AHORRO Y CREDITO N.S. ROSARI</t>
  </si>
  <si>
    <t>MINISTERIO DE NIÃOS NUEVA JERUSALÃN</t>
  </si>
  <si>
    <t>08/05/2025</t>
  </si>
  <si>
    <t>PRÃNCIPE DE PAZ - BAMBAMARCA</t>
  </si>
  <si>
    <t>COOPERATIVA DE AHORRO Y CREDITO TODOS LOS SANTOS DE CHOTA LTDA 560</t>
  </si>
  <si>
    <t>CENTRO DE SALUD VIRGEN DEL CARMEN - BCA</t>
  </si>
  <si>
    <t>INSTITUTO DE EDUCACIÃN SUPERIOR TECNOLÃGICO PÃBLICO "BAMBAMARCA"</t>
  </si>
  <si>
    <t>ASOCIACION GRACIA DIVINA</t>
  </si>
  <si>
    <t>CAJA MUNICIPAL DE AHORRO Y CREDITO DE AREQUIPA S.A. - CAJA AREQUIPA</t>
  </si>
  <si>
    <t>09/05/2025</t>
  </si>
  <si>
    <t>EJERCITO PERUANO</t>
  </si>
  <si>
    <t>CHINA GEZHOUBA GROUP COMPANY LIMITED SUCURSAL PERU</t>
  </si>
  <si>
    <t>10/05/2025</t>
  </si>
  <si>
    <t>NIÃOS VICTORIOSOS CON JESUS</t>
  </si>
  <si>
    <t>FUNDACION KOLPING DEL PERU</t>
  </si>
  <si>
    <t>AYDE ALVARADO FERNANDEZ</t>
  </si>
  <si>
    <t>12/05/2025</t>
  </si>
  <si>
    <t>RAPID LA PERU S.A.C.</t>
  </si>
  <si>
    <t>IRMA CUBAS DIAZ</t>
  </si>
  <si>
    <t>13/05/2025</t>
  </si>
  <si>
    <t>UNIDAD EJECUTORA SALUD HUALGAYOC - BAMBAMARCA</t>
  </si>
  <si>
    <t>INSTITUTO SUPERIOR PEDAGOGICO PUBLICO BAMBAMARCA</t>
  </si>
  <si>
    <t xml:space="preserve">I.E.I NÂ°390 NUESTRA SEÃORA DE LOURDES </t>
  </si>
  <si>
    <t>COMPAÃIA DE SERVICIOS CHAVEZ S.A.C.</t>
  </si>
  <si>
    <t>14/05/2025</t>
  </si>
  <si>
    <t>EMPRESA DE SERVICIOS EDUCATIVOS HORACIO URTEAGA E.I.R.L. - ESE HU E.I.R.L.</t>
  </si>
  <si>
    <t>15/05/2025</t>
  </si>
  <si>
    <t>MEDINA DELGADO ELVA ELVIRA</t>
  </si>
  <si>
    <t>16/05/2025</t>
  </si>
  <si>
    <t>I.A.S.D - NORTE</t>
  </si>
  <si>
    <t>ASOCIACION DE JUVENTUD AGRARIA RURAL CATOLICA Y ASESORES - AJARCA</t>
  </si>
  <si>
    <t>17/05/2025</t>
  </si>
  <si>
    <t>CONSTRUCTORA T &amp; TA CONSTRUYE E.I.R.L.</t>
  </si>
  <si>
    <t>JEHOVA NISSI - 0567</t>
  </si>
  <si>
    <t>18/05/2025</t>
  </si>
  <si>
    <t xml:space="preserve">I.E.I.NÂ°541 AGOMARCA ALTO - BAMBAMARCA </t>
  </si>
  <si>
    <t>EMPRESAS COMERCIALES S.A. Y/O EMCOMER S.A.</t>
  </si>
  <si>
    <t>19/05/2025</t>
  </si>
  <si>
    <t xml:space="preserve">AHORRO TOTAL IMPULSA (ATI) S.A.C  </t>
  </si>
  <si>
    <t>20/05/2025</t>
  </si>
  <si>
    <t>21/05/2025</t>
  </si>
  <si>
    <t>INVERSIONES VASQUEZ HG E.I.R.L</t>
  </si>
  <si>
    <t>INVERSIONES DEL NORTE JD S.R.L</t>
  </si>
  <si>
    <t>22/05/2025</t>
  </si>
  <si>
    <t>II DIRECCION TERRITORIAL DE POLICIA CHICLAYO</t>
  </si>
  <si>
    <t>Naira Villanueva Peralta</t>
  </si>
  <si>
    <t>PENAS CABRERA NANCY</t>
  </si>
  <si>
    <t>23/05/2025</t>
  </si>
  <si>
    <t>83010 BCA</t>
  </si>
  <si>
    <t>MarÃ­a Isabel Rojas VÃ¡squez</t>
  </si>
  <si>
    <t>I.E 101003 -CAPARICO CHADIN CHOTA</t>
  </si>
  <si>
    <t xml:space="preserve">ROXANA CAROL </t>
  </si>
  <si>
    <t>24/05/2025</t>
  </si>
  <si>
    <t>IGLESIA PENTECOSTAL DIOS ES AMOR EN EL PERU</t>
  </si>
  <si>
    <t>KELITA NOEMI WALTER ROJAS</t>
  </si>
  <si>
    <t>25/05/2025</t>
  </si>
  <si>
    <t>LOZANO COTRINA DORIS CARE</t>
  </si>
  <si>
    <t xml:space="preserve">CETPRO BAMBAMARCA </t>
  </si>
  <si>
    <t>26/05/2025</t>
  </si>
  <si>
    <t>I.E.N. 680</t>
  </si>
  <si>
    <t>MARIANELA RAMIREZ VASQUES</t>
  </si>
  <si>
    <t>27/05/2025</t>
  </si>
  <si>
    <t>INSTITUTO LIBERTAD</t>
  </si>
  <si>
    <t>AGUILAR CUEVA CHAYAN</t>
  </si>
  <si>
    <t>28/05/2025</t>
  </si>
  <si>
    <t>ORRILLO CARRANZA YOJHAN SADAAM</t>
  </si>
  <si>
    <t>PROGR NAC PARA LA PREVENC Y ERRADIC DE LA VIOLENCIA CONTRA LAS MUJERES E INTEG DEL GRUP FAM-AURORA</t>
  </si>
  <si>
    <t>ARQUIMEDES GONZALES CHAVEZ</t>
  </si>
  <si>
    <t>29/05/2025</t>
  </si>
  <si>
    <t>ASOCIACION BETHEL</t>
  </si>
  <si>
    <t>I.E. NÂ° 82661 NUESTRA SEÃORA DE LOURDES</t>
  </si>
  <si>
    <t>CARRANZA EDQUEN WILLAN MANUEL</t>
  </si>
  <si>
    <t>COMITE INICIAL</t>
  </si>
  <si>
    <t>I.E. SAN CARLOS - BAMBAMARCA</t>
  </si>
  <si>
    <t>30/05/2025</t>
  </si>
  <si>
    <t>MIFARMA S.A.C.</t>
  </si>
  <si>
    <t>GRUPO FERNANDEZ PERU SAC</t>
  </si>
  <si>
    <t>I.E.NÂ°82691-CHALA</t>
  </si>
  <si>
    <t>DISTRIBUCIONES DON TEO S.A.C.</t>
  </si>
  <si>
    <t>31/05/2025</t>
  </si>
  <si>
    <t>07</t>
  </si>
  <si>
    <t>0011905</t>
  </si>
  <si>
    <t>0001137</t>
  </si>
  <si>
    <t>0011930</t>
  </si>
  <si>
    <t>0011947</t>
  </si>
  <si>
    <t>0011960</t>
  </si>
  <si>
    <t>0001171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</si>
</sst>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6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"0011867"</f>
        <v>0011867</v>
      </c>
      <c r="G8">
        <v>1</v>
      </c>
      <c r="H8" t="str">
        <f>"00000001"</f>
        <v>00000001</v>
      </c>
      <c r="I8" t="s">
        <v>35</v>
      </c>
      <c r="J8"/>
      <c r="K8">
        <v>12.71</v>
      </c>
      <c r="L8">
        <v>0.0</v>
      </c>
      <c r="M8"/>
      <c r="N8"/>
      <c r="O8">
        <v>2.29</v>
      </c>
      <c r="P8">
        <v>0.0</v>
      </c>
      <c r="Q8">
        <v>15.0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33</v>
      </c>
      <c r="E9" t="s">
        <v>34</v>
      </c>
      <c r="F9" t="str">
        <f>"0011868"</f>
        <v>0011868</v>
      </c>
      <c r="G9">
        <v>1</v>
      </c>
      <c r="H9" t="str">
        <f>"00000001"</f>
        <v>00000001</v>
      </c>
      <c r="I9" t="s">
        <v>35</v>
      </c>
      <c r="J9"/>
      <c r="K9">
        <v>10.17</v>
      </c>
      <c r="L9">
        <v>0.0</v>
      </c>
      <c r="M9"/>
      <c r="N9"/>
      <c r="O9">
        <v>1.83</v>
      </c>
      <c r="P9">
        <v>0.0</v>
      </c>
      <c r="Q9">
        <v>12.0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"0011869"</f>
        <v>0011869</v>
      </c>
      <c r="G10">
        <v>1</v>
      </c>
      <c r="H10" t="str">
        <f>"00000001"</f>
        <v>00000001</v>
      </c>
      <c r="I10" t="s">
        <v>35</v>
      </c>
      <c r="J10"/>
      <c r="K10">
        <v>4.24</v>
      </c>
      <c r="L10">
        <v>0.0</v>
      </c>
      <c r="M10"/>
      <c r="N10"/>
      <c r="O10">
        <v>0.76</v>
      </c>
      <c r="P10">
        <v>0.0</v>
      </c>
      <c r="Q10">
        <v>5.0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"0011870"</f>
        <v>0011870</v>
      </c>
      <c r="G11">
        <v>1</v>
      </c>
      <c r="H11" t="str">
        <f>"00000001"</f>
        <v>00000001</v>
      </c>
      <c r="I11" t="s">
        <v>35</v>
      </c>
      <c r="J11"/>
      <c r="K11">
        <v>8.47</v>
      </c>
      <c r="L11">
        <v>0.0</v>
      </c>
      <c r="M11"/>
      <c r="N11"/>
      <c r="O11">
        <v>1.53</v>
      </c>
      <c r="P11">
        <v>0.0</v>
      </c>
      <c r="Q11">
        <v>10.0</v>
      </c>
      <c r="R11"/>
      <c r="S11"/>
      <c r="T11"/>
      <c r="U11"/>
      <c r="V11"/>
      <c r="W11">
        <v>18</v>
      </c>
    </row>
    <row r="12" spans="1:23">
      <c r="A12"/>
      <c r="B12" t="s">
        <v>37</v>
      </c>
      <c r="C12" t="s">
        <v>37</v>
      </c>
      <c r="D12" t="s">
        <v>33</v>
      </c>
      <c r="E12" t="s">
        <v>34</v>
      </c>
      <c r="F12" t="str">
        <f>"0011871"</f>
        <v>0011871</v>
      </c>
      <c r="G12">
        <v>1</v>
      </c>
      <c r="H12" t="str">
        <f>"00000001"</f>
        <v>00000001</v>
      </c>
      <c r="I12" t="s">
        <v>35</v>
      </c>
      <c r="J12"/>
      <c r="K12">
        <v>11.86</v>
      </c>
      <c r="L12">
        <v>0.0</v>
      </c>
      <c r="M12"/>
      <c r="N12"/>
      <c r="O12">
        <v>2.14</v>
      </c>
      <c r="P12">
        <v>0.0</v>
      </c>
      <c r="Q12">
        <v>14.0</v>
      </c>
      <c r="R12"/>
      <c r="S12"/>
      <c r="T12"/>
      <c r="U12"/>
      <c r="V12"/>
      <c r="W12">
        <v>18</v>
      </c>
    </row>
    <row r="13" spans="1:23">
      <c r="A13"/>
      <c r="B13" t="s">
        <v>37</v>
      </c>
      <c r="C13" t="s">
        <v>37</v>
      </c>
      <c r="D13" t="s">
        <v>33</v>
      </c>
      <c r="E13" t="s">
        <v>34</v>
      </c>
      <c r="F13" t="str">
        <f>"0011872"</f>
        <v>0011872</v>
      </c>
      <c r="G13">
        <v>1</v>
      </c>
      <c r="H13" t="str">
        <f>"00000001"</f>
        <v>00000001</v>
      </c>
      <c r="I13" t="s">
        <v>35</v>
      </c>
      <c r="J13"/>
      <c r="K13">
        <v>59.32</v>
      </c>
      <c r="L13">
        <v>0.0</v>
      </c>
      <c r="M13"/>
      <c r="N13"/>
      <c r="O13">
        <v>10.68</v>
      </c>
      <c r="P13">
        <v>0.0</v>
      </c>
      <c r="Q13">
        <v>70.0</v>
      </c>
      <c r="R13"/>
      <c r="S13"/>
      <c r="T13"/>
      <c r="U13"/>
      <c r="V13"/>
      <c r="W13">
        <v>18</v>
      </c>
    </row>
    <row r="14" spans="1:23">
      <c r="A14"/>
      <c r="B14" t="s">
        <v>37</v>
      </c>
      <c r="C14" t="s">
        <v>37</v>
      </c>
      <c r="D14" t="s">
        <v>33</v>
      </c>
      <c r="E14" t="s">
        <v>34</v>
      </c>
      <c r="F14" t="str">
        <f>"0011873"</f>
        <v>0011873</v>
      </c>
      <c r="G14">
        <v>1</v>
      </c>
      <c r="H14" t="str">
        <f>"00000001"</f>
        <v>00000001</v>
      </c>
      <c r="I14" t="s">
        <v>35</v>
      </c>
      <c r="J14"/>
      <c r="K14">
        <v>8.47</v>
      </c>
      <c r="L14">
        <v>0.0</v>
      </c>
      <c r="M14"/>
      <c r="N14"/>
      <c r="O14">
        <v>1.53</v>
      </c>
      <c r="P14">
        <v>0.0</v>
      </c>
      <c r="Q14">
        <v>10.0</v>
      </c>
      <c r="R14"/>
      <c r="S14"/>
      <c r="T14"/>
      <c r="U14"/>
      <c r="V14"/>
      <c r="W14">
        <v>18</v>
      </c>
    </row>
    <row r="15" spans="1:23">
      <c r="A15"/>
      <c r="B15" t="s">
        <v>37</v>
      </c>
      <c r="C15" t="s">
        <v>37</v>
      </c>
      <c r="D15" t="s">
        <v>33</v>
      </c>
      <c r="E15" t="s">
        <v>34</v>
      </c>
      <c r="F15" t="str">
        <f>"0011874"</f>
        <v>0011874</v>
      </c>
      <c r="G15">
        <v>1</v>
      </c>
      <c r="H15" t="str">
        <f>"00000001"</f>
        <v>00000001</v>
      </c>
      <c r="I15" t="s">
        <v>35</v>
      </c>
      <c r="J15"/>
      <c r="K15">
        <v>16.95</v>
      </c>
      <c r="L15">
        <v>0.0</v>
      </c>
      <c r="M15"/>
      <c r="N15"/>
      <c r="O15">
        <v>3.05</v>
      </c>
      <c r="P15">
        <v>0.0</v>
      </c>
      <c r="Q15">
        <v>20.0</v>
      </c>
      <c r="R15"/>
      <c r="S15"/>
      <c r="T15"/>
      <c r="U15"/>
      <c r="V15"/>
      <c r="W15">
        <v>18</v>
      </c>
    </row>
    <row r="16" spans="1:23">
      <c r="A16"/>
      <c r="B16" t="s">
        <v>37</v>
      </c>
      <c r="C16" t="s">
        <v>37</v>
      </c>
      <c r="D16" t="s">
        <v>33</v>
      </c>
      <c r="E16" t="s">
        <v>34</v>
      </c>
      <c r="F16" t="str">
        <f>"0011875"</f>
        <v>0011875</v>
      </c>
      <c r="G16">
        <v>1</v>
      </c>
      <c r="H16" t="str">
        <f>"00000001"</f>
        <v>00000001</v>
      </c>
      <c r="I16" t="s">
        <v>35</v>
      </c>
      <c r="J16"/>
      <c r="K16">
        <v>6.36</v>
      </c>
      <c r="L16">
        <v>0.0</v>
      </c>
      <c r="M16"/>
      <c r="N16"/>
      <c r="O16">
        <v>1.14</v>
      </c>
      <c r="P16">
        <v>0.0</v>
      </c>
      <c r="Q16">
        <v>7.5</v>
      </c>
      <c r="R16"/>
      <c r="S16"/>
      <c r="T16"/>
      <c r="U16"/>
      <c r="V16"/>
      <c r="W16">
        <v>18</v>
      </c>
    </row>
    <row r="17" spans="1:23">
      <c r="A17"/>
      <c r="B17" t="s">
        <v>37</v>
      </c>
      <c r="C17" t="s">
        <v>37</v>
      </c>
      <c r="D17" t="s">
        <v>33</v>
      </c>
      <c r="E17" t="s">
        <v>34</v>
      </c>
      <c r="F17" t="str">
        <f>"0011876"</f>
        <v>0011876</v>
      </c>
      <c r="G17">
        <v>1</v>
      </c>
      <c r="H17" t="str">
        <f>"00000001"</f>
        <v>00000001</v>
      </c>
      <c r="I17" t="s">
        <v>35</v>
      </c>
      <c r="J17"/>
      <c r="K17">
        <v>63.56</v>
      </c>
      <c r="L17">
        <v>0.0</v>
      </c>
      <c r="M17"/>
      <c r="N17"/>
      <c r="O17">
        <v>11.44</v>
      </c>
      <c r="P17">
        <v>0.0</v>
      </c>
      <c r="Q17">
        <v>75.0</v>
      </c>
      <c r="R17"/>
      <c r="S17"/>
      <c r="T17"/>
      <c r="U17"/>
      <c r="V17"/>
      <c r="W17">
        <v>18</v>
      </c>
    </row>
    <row r="18" spans="1:23">
      <c r="A18"/>
      <c r="B18" t="s">
        <v>37</v>
      </c>
      <c r="C18" t="s">
        <v>37</v>
      </c>
      <c r="D18" t="s">
        <v>33</v>
      </c>
      <c r="E18" t="s">
        <v>34</v>
      </c>
      <c r="F18" t="str">
        <f>"0011877"</f>
        <v>0011877</v>
      </c>
      <c r="G18">
        <v>1</v>
      </c>
      <c r="H18" t="str">
        <f>"00000001"</f>
        <v>00000001</v>
      </c>
      <c r="I18" t="s">
        <v>35</v>
      </c>
      <c r="J18"/>
      <c r="K18">
        <v>12.71</v>
      </c>
      <c r="L18">
        <v>0.0</v>
      </c>
      <c r="M18"/>
      <c r="N18"/>
      <c r="O18">
        <v>2.29</v>
      </c>
      <c r="P18">
        <v>0.0</v>
      </c>
      <c r="Q18">
        <v>15.0</v>
      </c>
      <c r="R18"/>
      <c r="S18"/>
      <c r="T18"/>
      <c r="U18"/>
      <c r="V18"/>
      <c r="W18">
        <v>18</v>
      </c>
    </row>
    <row r="19" spans="1:23">
      <c r="A19"/>
      <c r="B19" t="s">
        <v>37</v>
      </c>
      <c r="C19" t="s">
        <v>37</v>
      </c>
      <c r="D19" t="s">
        <v>33</v>
      </c>
      <c r="E19" t="s">
        <v>34</v>
      </c>
      <c r="F19" t="str">
        <f>"0011878"</f>
        <v>0011878</v>
      </c>
      <c r="G19">
        <v>1</v>
      </c>
      <c r="H19" t="str">
        <f>"00000001"</f>
        <v>00000001</v>
      </c>
      <c r="I19" t="s">
        <v>35</v>
      </c>
      <c r="J19"/>
      <c r="K19">
        <v>8.47</v>
      </c>
      <c r="L19">
        <v>0.0</v>
      </c>
      <c r="M19"/>
      <c r="N19"/>
      <c r="O19">
        <v>1.53</v>
      </c>
      <c r="P19">
        <v>0.0</v>
      </c>
      <c r="Q19">
        <v>10.0</v>
      </c>
      <c r="R19"/>
      <c r="S19"/>
      <c r="T19"/>
      <c r="U19"/>
      <c r="V19"/>
      <c r="W19">
        <v>18</v>
      </c>
    </row>
    <row r="20" spans="1:23">
      <c r="A20"/>
      <c r="B20" t="s">
        <v>37</v>
      </c>
      <c r="C20" t="s">
        <v>37</v>
      </c>
      <c r="D20" t="s">
        <v>33</v>
      </c>
      <c r="E20" t="s">
        <v>34</v>
      </c>
      <c r="F20" t="str">
        <f>"0011879"</f>
        <v>0011879</v>
      </c>
      <c r="G20">
        <v>1</v>
      </c>
      <c r="H20" t="str">
        <f>"00000001"</f>
        <v>00000001</v>
      </c>
      <c r="I20" t="s">
        <v>35</v>
      </c>
      <c r="J20"/>
      <c r="K20">
        <v>6.78</v>
      </c>
      <c r="L20">
        <v>0.0</v>
      </c>
      <c r="M20"/>
      <c r="N20"/>
      <c r="O20">
        <v>1.22</v>
      </c>
      <c r="P20">
        <v>0.0</v>
      </c>
      <c r="Q20">
        <v>8.0</v>
      </c>
      <c r="R20"/>
      <c r="S20"/>
      <c r="T20"/>
      <c r="U20"/>
      <c r="V20"/>
      <c r="W20">
        <v>18</v>
      </c>
    </row>
    <row r="21" spans="1:23">
      <c r="A21"/>
      <c r="B21" t="s">
        <v>37</v>
      </c>
      <c r="C21" t="s">
        <v>37</v>
      </c>
      <c r="D21" t="s">
        <v>33</v>
      </c>
      <c r="E21" t="s">
        <v>34</v>
      </c>
      <c r="F21" t="str">
        <f>"0011880"</f>
        <v>0011880</v>
      </c>
      <c r="G21">
        <v>1</v>
      </c>
      <c r="H21" t="str">
        <f>"00000001"</f>
        <v>00000001</v>
      </c>
      <c r="I21" t="s">
        <v>35</v>
      </c>
      <c r="J21"/>
      <c r="K21">
        <v>21.19</v>
      </c>
      <c r="L21">
        <v>0.0</v>
      </c>
      <c r="M21"/>
      <c r="N21"/>
      <c r="O21">
        <v>3.81</v>
      </c>
      <c r="P21">
        <v>0.0</v>
      </c>
      <c r="Q21">
        <v>25.0</v>
      </c>
      <c r="R21"/>
      <c r="S21"/>
      <c r="T21"/>
      <c r="U21"/>
      <c r="V21"/>
      <c r="W21">
        <v>18</v>
      </c>
    </row>
    <row r="22" spans="1:23">
      <c r="A22"/>
      <c r="B22" t="s">
        <v>37</v>
      </c>
      <c r="C22" t="s">
        <v>37</v>
      </c>
      <c r="D22" t="s">
        <v>33</v>
      </c>
      <c r="E22" t="s">
        <v>34</v>
      </c>
      <c r="F22" t="str">
        <f>"0011881"</f>
        <v>0011881</v>
      </c>
      <c r="G22">
        <v>1</v>
      </c>
      <c r="H22" t="str">
        <f>"00000001"</f>
        <v>00000001</v>
      </c>
      <c r="I22" t="s">
        <v>35</v>
      </c>
      <c r="J22"/>
      <c r="K22">
        <v>3.39</v>
      </c>
      <c r="L22">
        <v>0.0</v>
      </c>
      <c r="M22"/>
      <c r="N22"/>
      <c r="O22">
        <v>0.61</v>
      </c>
      <c r="P22">
        <v>0.0</v>
      </c>
      <c r="Q22">
        <v>4.0</v>
      </c>
      <c r="R22"/>
      <c r="S22"/>
      <c r="T22"/>
      <c r="U22"/>
      <c r="V22"/>
      <c r="W22">
        <v>18</v>
      </c>
    </row>
    <row r="23" spans="1:23">
      <c r="A23"/>
      <c r="B23" t="s">
        <v>37</v>
      </c>
      <c r="C23" t="s">
        <v>37</v>
      </c>
      <c r="D23" t="s">
        <v>33</v>
      </c>
      <c r="E23" t="s">
        <v>34</v>
      </c>
      <c r="F23" t="str">
        <f>"0011882"</f>
        <v>0011882</v>
      </c>
      <c r="G23">
        <v>1</v>
      </c>
      <c r="H23" t="str">
        <f>"00000001"</f>
        <v>00000001</v>
      </c>
      <c r="I23" t="s">
        <v>35</v>
      </c>
      <c r="J23"/>
      <c r="K23">
        <v>8.47</v>
      </c>
      <c r="L23">
        <v>0.0</v>
      </c>
      <c r="M23"/>
      <c r="N23"/>
      <c r="O23">
        <v>1.53</v>
      </c>
      <c r="P23">
        <v>0.0</v>
      </c>
      <c r="Q23">
        <v>10.0</v>
      </c>
      <c r="R23"/>
      <c r="S23"/>
      <c r="T23"/>
      <c r="U23"/>
      <c r="V23"/>
      <c r="W23">
        <v>18</v>
      </c>
    </row>
    <row r="24" spans="1:23">
      <c r="A24"/>
      <c r="B24" t="s">
        <v>37</v>
      </c>
      <c r="C24" t="s">
        <v>37</v>
      </c>
      <c r="D24" t="s">
        <v>33</v>
      </c>
      <c r="E24" t="s">
        <v>34</v>
      </c>
      <c r="F24" t="str">
        <f>"0011883"</f>
        <v>0011883</v>
      </c>
      <c r="G24">
        <v>1</v>
      </c>
      <c r="H24" t="str">
        <f>"00000001"</f>
        <v>00000001</v>
      </c>
      <c r="I24" t="s">
        <v>35</v>
      </c>
      <c r="J24"/>
      <c r="K24">
        <v>5.08</v>
      </c>
      <c r="L24">
        <v>0.0</v>
      </c>
      <c r="M24"/>
      <c r="N24"/>
      <c r="O24">
        <v>0.92</v>
      </c>
      <c r="P24">
        <v>0.0</v>
      </c>
      <c r="Q24">
        <v>6.0</v>
      </c>
      <c r="R24"/>
      <c r="S24"/>
      <c r="T24"/>
      <c r="U24"/>
      <c r="V24"/>
      <c r="W24">
        <v>18</v>
      </c>
    </row>
    <row r="25" spans="1:23">
      <c r="A25"/>
      <c r="B25" t="s">
        <v>37</v>
      </c>
      <c r="C25" t="s">
        <v>37</v>
      </c>
      <c r="D25" t="s">
        <v>33</v>
      </c>
      <c r="E25" t="s">
        <v>34</v>
      </c>
      <c r="F25" t="str">
        <f>"0011884"</f>
        <v>0011884</v>
      </c>
      <c r="G25">
        <v>1</v>
      </c>
      <c r="H25" t="str">
        <f>"00000001"</f>
        <v>00000001</v>
      </c>
      <c r="I25" t="s">
        <v>35</v>
      </c>
      <c r="J25"/>
      <c r="K25">
        <v>16.1</v>
      </c>
      <c r="L25">
        <v>0.0</v>
      </c>
      <c r="M25"/>
      <c r="N25"/>
      <c r="O25">
        <v>2.9</v>
      </c>
      <c r="P25">
        <v>0.0</v>
      </c>
      <c r="Q25">
        <v>19.0</v>
      </c>
      <c r="R25"/>
      <c r="S25"/>
      <c r="T25"/>
      <c r="U25"/>
      <c r="V25"/>
      <c r="W25">
        <v>18</v>
      </c>
    </row>
    <row r="26" spans="1:23">
      <c r="A26"/>
      <c r="B26" t="s">
        <v>38</v>
      </c>
      <c r="C26" t="s">
        <v>38</v>
      </c>
      <c r="D26" t="s">
        <v>39</v>
      </c>
      <c r="E26" t="s">
        <v>40</v>
      </c>
      <c r="F26" t="str">
        <f>"0001131"</f>
        <v>0001131</v>
      </c>
      <c r="G26">
        <v>6</v>
      </c>
      <c r="H26" t="str">
        <f>"10781040091"</f>
        <v>10781040091</v>
      </c>
      <c r="I26" t="s">
        <v>41</v>
      </c>
      <c r="J26"/>
      <c r="K26">
        <v>553.39</v>
      </c>
      <c r="L26">
        <v>0.0</v>
      </c>
      <c r="M26"/>
      <c r="N26"/>
      <c r="O26">
        <v>99.61</v>
      </c>
      <c r="P26">
        <v>0.0</v>
      </c>
      <c r="Q26">
        <v>653.0</v>
      </c>
      <c r="R26"/>
      <c r="S26"/>
      <c r="T26"/>
      <c r="U26"/>
      <c r="V26"/>
      <c r="W26">
        <v>18</v>
      </c>
    </row>
    <row r="27" spans="1:23">
      <c r="A27"/>
      <c r="B27" t="s">
        <v>38</v>
      </c>
      <c r="C27" t="s">
        <v>38</v>
      </c>
      <c r="D27" t="s">
        <v>33</v>
      </c>
      <c r="E27" t="s">
        <v>34</v>
      </c>
      <c r="F27" t="str">
        <f>"0011885"</f>
        <v>0011885</v>
      </c>
      <c r="G27">
        <v>1</v>
      </c>
      <c r="H27" t="str">
        <f>"00000001"</f>
        <v>00000001</v>
      </c>
      <c r="I27" t="s">
        <v>35</v>
      </c>
      <c r="J27"/>
      <c r="K27">
        <v>62.71</v>
      </c>
      <c r="L27">
        <v>0.0</v>
      </c>
      <c r="M27"/>
      <c r="N27"/>
      <c r="O27">
        <v>11.29</v>
      </c>
      <c r="P27">
        <v>0.0</v>
      </c>
      <c r="Q27">
        <v>74.0</v>
      </c>
      <c r="R27"/>
      <c r="S27"/>
      <c r="T27"/>
      <c r="U27"/>
      <c r="V27"/>
      <c r="W27">
        <v>18</v>
      </c>
    </row>
    <row r="28" spans="1:23">
      <c r="A28"/>
      <c r="B28" t="s">
        <v>38</v>
      </c>
      <c r="C28" t="s">
        <v>38</v>
      </c>
      <c r="D28" t="s">
        <v>33</v>
      </c>
      <c r="E28" t="s">
        <v>34</v>
      </c>
      <c r="F28" t="str">
        <f>"0011886"</f>
        <v>0011886</v>
      </c>
      <c r="G28">
        <v>1</v>
      </c>
      <c r="H28" t="str">
        <f>"00000001"</f>
        <v>00000001</v>
      </c>
      <c r="I28" t="s">
        <v>35</v>
      </c>
      <c r="J28"/>
      <c r="K28">
        <v>7.63</v>
      </c>
      <c r="L28">
        <v>0.0</v>
      </c>
      <c r="M28"/>
      <c r="N28"/>
      <c r="O28">
        <v>1.37</v>
      </c>
      <c r="P28">
        <v>0.0</v>
      </c>
      <c r="Q28">
        <v>9.0</v>
      </c>
      <c r="R28"/>
      <c r="S28"/>
      <c r="T28"/>
      <c r="U28"/>
      <c r="V28"/>
      <c r="W28">
        <v>18</v>
      </c>
    </row>
    <row r="29" spans="1:23">
      <c r="A29"/>
      <c r="B29" t="s">
        <v>38</v>
      </c>
      <c r="C29" t="s">
        <v>38</v>
      </c>
      <c r="D29" t="s">
        <v>33</v>
      </c>
      <c r="E29" t="s">
        <v>34</v>
      </c>
      <c r="F29" t="str">
        <f>"0011887"</f>
        <v>0011887</v>
      </c>
      <c r="G29">
        <v>1</v>
      </c>
      <c r="H29" t="str">
        <f>"00000001"</f>
        <v>00000001</v>
      </c>
      <c r="I29" t="s">
        <v>35</v>
      </c>
      <c r="J29"/>
      <c r="K29">
        <v>25.42</v>
      </c>
      <c r="L29">
        <v>0.0</v>
      </c>
      <c r="M29"/>
      <c r="N29"/>
      <c r="O29">
        <v>4.58</v>
      </c>
      <c r="P29">
        <v>0.0</v>
      </c>
      <c r="Q29">
        <v>30.0</v>
      </c>
      <c r="R29"/>
      <c r="S29"/>
      <c r="T29"/>
      <c r="U29"/>
      <c r="V29"/>
      <c r="W29">
        <v>18</v>
      </c>
    </row>
    <row r="30" spans="1:23">
      <c r="A30"/>
      <c r="B30" t="s">
        <v>38</v>
      </c>
      <c r="C30" t="s">
        <v>38</v>
      </c>
      <c r="D30" t="s">
        <v>33</v>
      </c>
      <c r="E30" t="s">
        <v>34</v>
      </c>
      <c r="F30" t="str">
        <f>"0011888"</f>
        <v>0011888</v>
      </c>
      <c r="G30">
        <v>1</v>
      </c>
      <c r="H30" t="str">
        <f>"00000001"</f>
        <v>00000001</v>
      </c>
      <c r="I30" t="s">
        <v>35</v>
      </c>
      <c r="J30"/>
      <c r="K30">
        <v>9.32</v>
      </c>
      <c r="L30">
        <v>0.0</v>
      </c>
      <c r="M30"/>
      <c r="N30"/>
      <c r="O30">
        <v>1.68</v>
      </c>
      <c r="P30">
        <v>0.0</v>
      </c>
      <c r="Q30">
        <v>11.0</v>
      </c>
      <c r="R30"/>
      <c r="S30"/>
      <c r="T30"/>
      <c r="U30"/>
      <c r="V30"/>
      <c r="W30">
        <v>18</v>
      </c>
    </row>
    <row r="31" spans="1:23">
      <c r="A31"/>
      <c r="B31" t="s">
        <v>38</v>
      </c>
      <c r="C31" t="s">
        <v>38</v>
      </c>
      <c r="D31" t="s">
        <v>33</v>
      </c>
      <c r="E31" t="s">
        <v>34</v>
      </c>
      <c r="F31" t="str">
        <f>"0011889"</f>
        <v>0011889</v>
      </c>
      <c r="G31">
        <v>1</v>
      </c>
      <c r="H31" t="str">
        <f>"00082723"</f>
        <v>00082723</v>
      </c>
      <c r="I31" t="s">
        <v>42</v>
      </c>
      <c r="J31"/>
      <c r="K31">
        <v>847.46</v>
      </c>
      <c r="L31">
        <v>0.0</v>
      </c>
      <c r="M31"/>
      <c r="N31"/>
      <c r="O31">
        <v>152.54</v>
      </c>
      <c r="P31">
        <v>0.0</v>
      </c>
      <c r="Q31">
        <v>1000.0</v>
      </c>
      <c r="R31"/>
      <c r="S31"/>
      <c r="T31"/>
      <c r="U31"/>
      <c r="V31"/>
      <c r="W31">
        <v>18</v>
      </c>
    </row>
    <row r="32" spans="1:23">
      <c r="A32"/>
      <c r="B32" t="s">
        <v>38</v>
      </c>
      <c r="C32" t="s">
        <v>38</v>
      </c>
      <c r="D32" t="s">
        <v>33</v>
      </c>
      <c r="E32" t="s">
        <v>34</v>
      </c>
      <c r="F32" t="str">
        <f>"0011890"</f>
        <v>0011890</v>
      </c>
      <c r="G32">
        <v>1</v>
      </c>
      <c r="H32" t="str">
        <f>"00000001"</f>
        <v>00000001</v>
      </c>
      <c r="I32" t="s">
        <v>35</v>
      </c>
      <c r="J32"/>
      <c r="K32">
        <v>6.36</v>
      </c>
      <c r="L32">
        <v>0.0</v>
      </c>
      <c r="M32"/>
      <c r="N32"/>
      <c r="O32">
        <v>1.14</v>
      </c>
      <c r="P32">
        <v>0.0</v>
      </c>
      <c r="Q32">
        <v>7.5</v>
      </c>
      <c r="R32"/>
      <c r="S32"/>
      <c r="T32"/>
      <c r="U32"/>
      <c r="V32"/>
      <c r="W32">
        <v>18</v>
      </c>
    </row>
    <row r="33" spans="1:23">
      <c r="A33"/>
      <c r="B33" t="s">
        <v>43</v>
      </c>
      <c r="C33" t="s">
        <v>43</v>
      </c>
      <c r="D33" t="s">
        <v>33</v>
      </c>
      <c r="E33" t="s">
        <v>34</v>
      </c>
      <c r="F33" t="str">
        <f>"0011891"</f>
        <v>0011891</v>
      </c>
      <c r="G33">
        <v>1</v>
      </c>
      <c r="H33" t="str">
        <f>"IESCII00"</f>
        <v>IESCII00</v>
      </c>
      <c r="I33" t="s">
        <v>44</v>
      </c>
      <c r="J33"/>
      <c r="K33">
        <v>139.41</v>
      </c>
      <c r="L33">
        <v>0.0</v>
      </c>
      <c r="M33"/>
      <c r="N33"/>
      <c r="O33">
        <v>25.09</v>
      </c>
      <c r="P33">
        <v>0.0</v>
      </c>
      <c r="Q33">
        <v>164.5</v>
      </c>
      <c r="R33"/>
      <c r="S33"/>
      <c r="T33"/>
      <c r="U33"/>
      <c r="V33"/>
      <c r="W33">
        <v>18</v>
      </c>
    </row>
    <row r="34" spans="1:23">
      <c r="A34"/>
      <c r="B34" t="s">
        <v>43</v>
      </c>
      <c r="C34" t="s">
        <v>43</v>
      </c>
      <c r="D34" t="s">
        <v>33</v>
      </c>
      <c r="E34" t="s">
        <v>34</v>
      </c>
      <c r="F34" t="str">
        <f>"0011892"</f>
        <v>0011892</v>
      </c>
      <c r="G34">
        <v>1</v>
      </c>
      <c r="H34" t="str">
        <f>"IESCII00"</f>
        <v>IESCII00</v>
      </c>
      <c r="I34" t="s">
        <v>44</v>
      </c>
      <c r="J34"/>
      <c r="K34">
        <v>16.95</v>
      </c>
      <c r="L34">
        <v>0.0</v>
      </c>
      <c r="M34"/>
      <c r="N34"/>
      <c r="O34">
        <v>3.05</v>
      </c>
      <c r="P34">
        <v>0.0</v>
      </c>
      <c r="Q34">
        <v>20.0</v>
      </c>
      <c r="R34"/>
      <c r="S34"/>
      <c r="T34"/>
      <c r="U34"/>
      <c r="V34"/>
      <c r="W34">
        <v>18</v>
      </c>
    </row>
    <row r="35" spans="1:23">
      <c r="A35"/>
      <c r="B35" t="s">
        <v>43</v>
      </c>
      <c r="C35" t="s">
        <v>43</v>
      </c>
      <c r="D35" t="s">
        <v>33</v>
      </c>
      <c r="E35" t="s">
        <v>34</v>
      </c>
      <c r="F35" t="str">
        <f>"0011893"</f>
        <v>0011893</v>
      </c>
      <c r="G35">
        <v>1</v>
      </c>
      <c r="H35" t="str">
        <f>"00000001"</f>
        <v>00000001</v>
      </c>
      <c r="I35" t="s">
        <v>35</v>
      </c>
      <c r="J35"/>
      <c r="K35">
        <v>33.9</v>
      </c>
      <c r="L35">
        <v>0.0</v>
      </c>
      <c r="M35"/>
      <c r="N35"/>
      <c r="O35">
        <v>6.1</v>
      </c>
      <c r="P35">
        <v>0.0</v>
      </c>
      <c r="Q35">
        <v>40.0</v>
      </c>
      <c r="R35"/>
      <c r="S35"/>
      <c r="T35"/>
      <c r="U35"/>
      <c r="V35"/>
      <c r="W35">
        <v>18</v>
      </c>
    </row>
    <row r="36" spans="1:23">
      <c r="A36"/>
      <c r="B36" t="s">
        <v>43</v>
      </c>
      <c r="C36" t="s">
        <v>43</v>
      </c>
      <c r="D36" t="s">
        <v>39</v>
      </c>
      <c r="E36" t="s">
        <v>40</v>
      </c>
      <c r="F36" t="str">
        <f>"0001132"</f>
        <v>0001132</v>
      </c>
      <c r="G36">
        <v>6</v>
      </c>
      <c r="H36" t="str">
        <f>"20103117560"</f>
        <v>20103117560</v>
      </c>
      <c r="I36" t="s">
        <v>45</v>
      </c>
      <c r="J36"/>
      <c r="K36">
        <v>19.92</v>
      </c>
      <c r="L36">
        <v>0.0</v>
      </c>
      <c r="M36"/>
      <c r="N36"/>
      <c r="O36">
        <v>3.58</v>
      </c>
      <c r="P36">
        <v>0.0</v>
      </c>
      <c r="Q36">
        <v>23.5</v>
      </c>
      <c r="R36"/>
      <c r="S36"/>
      <c r="T36"/>
      <c r="U36"/>
      <c r="V36"/>
      <c r="W36">
        <v>18</v>
      </c>
    </row>
    <row r="37" spans="1:23">
      <c r="A37"/>
      <c r="B37" t="s">
        <v>43</v>
      </c>
      <c r="C37" t="s">
        <v>43</v>
      </c>
      <c r="D37" t="s">
        <v>39</v>
      </c>
      <c r="E37" t="s">
        <v>40</v>
      </c>
      <c r="F37" t="str">
        <f>"0001133"</f>
        <v>0001133</v>
      </c>
      <c r="G37">
        <v>6</v>
      </c>
      <c r="H37" t="str">
        <f>"20606259094"</f>
        <v>20606259094</v>
      </c>
      <c r="I37" t="s">
        <v>46</v>
      </c>
      <c r="J37"/>
      <c r="K37">
        <v>23.73</v>
      </c>
      <c r="L37">
        <v>0.0</v>
      </c>
      <c r="M37"/>
      <c r="N37"/>
      <c r="O37">
        <v>4.27</v>
      </c>
      <c r="P37">
        <v>0.0</v>
      </c>
      <c r="Q37">
        <v>28.0</v>
      </c>
      <c r="R37"/>
      <c r="S37"/>
      <c r="T37"/>
      <c r="U37"/>
      <c r="V37"/>
      <c r="W37">
        <v>18</v>
      </c>
    </row>
    <row r="38" spans="1:23">
      <c r="A38"/>
      <c r="B38" t="s">
        <v>43</v>
      </c>
      <c r="C38" t="s">
        <v>43</v>
      </c>
      <c r="D38" t="s">
        <v>33</v>
      </c>
      <c r="E38" t="s">
        <v>34</v>
      </c>
      <c r="F38" t="str">
        <f>"0011894"</f>
        <v>0011894</v>
      </c>
      <c r="G38">
        <v>6</v>
      </c>
      <c r="H38" t="str">
        <f>"20148260843"</f>
        <v>20148260843</v>
      </c>
      <c r="I38" t="s">
        <v>47</v>
      </c>
      <c r="J38"/>
      <c r="K38">
        <v>211.86</v>
      </c>
      <c r="L38">
        <v>0.0</v>
      </c>
      <c r="M38"/>
      <c r="N38"/>
      <c r="O38">
        <v>38.14</v>
      </c>
      <c r="P38">
        <v>0.0</v>
      </c>
      <c r="Q38">
        <v>250.0</v>
      </c>
      <c r="R38"/>
      <c r="S38"/>
      <c r="T38"/>
      <c r="U38"/>
      <c r="V38"/>
      <c r="W38">
        <v>18</v>
      </c>
    </row>
    <row r="39" spans="1:23">
      <c r="A39"/>
      <c r="B39" t="s">
        <v>43</v>
      </c>
      <c r="C39" t="s">
        <v>43</v>
      </c>
      <c r="D39" t="s">
        <v>33</v>
      </c>
      <c r="E39" t="s">
        <v>34</v>
      </c>
      <c r="F39" t="str">
        <f>"0011895"</f>
        <v>0011895</v>
      </c>
      <c r="G39">
        <v>1</v>
      </c>
      <c r="H39" t="str">
        <f>"78104009"</f>
        <v>78104009</v>
      </c>
      <c r="I39" t="s">
        <v>48</v>
      </c>
      <c r="J39"/>
      <c r="K39">
        <v>15.68</v>
      </c>
      <c r="L39">
        <v>0.0</v>
      </c>
      <c r="M39"/>
      <c r="N39"/>
      <c r="O39">
        <v>2.82</v>
      </c>
      <c r="P39">
        <v>0.0</v>
      </c>
      <c r="Q39">
        <v>18.5</v>
      </c>
      <c r="R39"/>
      <c r="S39"/>
      <c r="T39"/>
      <c r="U39"/>
      <c r="V39"/>
      <c r="W39">
        <v>18</v>
      </c>
    </row>
    <row r="40" spans="1:23">
      <c r="A40"/>
      <c r="B40" t="s">
        <v>49</v>
      </c>
      <c r="C40" t="s">
        <v>49</v>
      </c>
      <c r="D40" t="s">
        <v>33</v>
      </c>
      <c r="E40" t="s">
        <v>34</v>
      </c>
      <c r="F40" t="str">
        <f>"0011896"</f>
        <v>0011896</v>
      </c>
      <c r="G40">
        <v>1</v>
      </c>
      <c r="H40" t="str">
        <f>"00000001"</f>
        <v>00000001</v>
      </c>
      <c r="I40" t="s">
        <v>35</v>
      </c>
      <c r="J40"/>
      <c r="K40">
        <v>33.9</v>
      </c>
      <c r="L40">
        <v>0.0</v>
      </c>
      <c r="M40"/>
      <c r="N40"/>
      <c r="O40">
        <v>6.1</v>
      </c>
      <c r="P40">
        <v>0.0</v>
      </c>
      <c r="Q40">
        <v>40.0</v>
      </c>
      <c r="R40"/>
      <c r="S40"/>
      <c r="T40"/>
      <c r="U40"/>
      <c r="V40"/>
      <c r="W40">
        <v>18</v>
      </c>
    </row>
    <row r="41" spans="1:23">
      <c r="A41"/>
      <c r="B41" t="s">
        <v>49</v>
      </c>
      <c r="C41" t="s">
        <v>49</v>
      </c>
      <c r="D41" t="s">
        <v>33</v>
      </c>
      <c r="E41" t="s">
        <v>34</v>
      </c>
      <c r="F41" t="str">
        <f>"0011897"</f>
        <v>0011897</v>
      </c>
      <c r="G41">
        <v>6</v>
      </c>
      <c r="H41" t="str">
        <f>"20146796347"</f>
        <v>20146796347</v>
      </c>
      <c r="I41" t="s">
        <v>50</v>
      </c>
      <c r="J41"/>
      <c r="K41">
        <v>5.51</v>
      </c>
      <c r="L41">
        <v>0.0</v>
      </c>
      <c r="M41"/>
      <c r="N41"/>
      <c r="O41">
        <v>0.99</v>
      </c>
      <c r="P41">
        <v>0.0</v>
      </c>
      <c r="Q41">
        <v>6.5</v>
      </c>
      <c r="R41"/>
      <c r="S41"/>
      <c r="T41"/>
      <c r="U41"/>
      <c r="V41"/>
      <c r="W41">
        <v>18</v>
      </c>
    </row>
    <row r="42" spans="1:23">
      <c r="A42"/>
      <c r="B42" t="s">
        <v>49</v>
      </c>
      <c r="C42" t="s">
        <v>49</v>
      </c>
      <c r="D42" t="s">
        <v>33</v>
      </c>
      <c r="E42" t="s">
        <v>34</v>
      </c>
      <c r="F42" t="str">
        <f>"0011898"</f>
        <v>0011898</v>
      </c>
      <c r="G42">
        <v>6</v>
      </c>
      <c r="H42" t="str">
        <f>"20609039087"</f>
        <v>20609039087</v>
      </c>
      <c r="I42" t="s">
        <v>51</v>
      </c>
      <c r="J42"/>
      <c r="K42">
        <v>17.37</v>
      </c>
      <c r="L42">
        <v>0.0</v>
      </c>
      <c r="M42"/>
      <c r="N42"/>
      <c r="O42">
        <v>3.13</v>
      </c>
      <c r="P42">
        <v>0.0</v>
      </c>
      <c r="Q42">
        <v>20.5</v>
      </c>
      <c r="R42"/>
      <c r="S42"/>
      <c r="T42"/>
      <c r="U42"/>
      <c r="V42"/>
      <c r="W42">
        <v>18</v>
      </c>
    </row>
    <row r="43" spans="1:23">
      <c r="A43"/>
      <c r="B43" t="s">
        <v>49</v>
      </c>
      <c r="C43" t="s">
        <v>49</v>
      </c>
      <c r="D43" t="s">
        <v>33</v>
      </c>
      <c r="E43" t="s">
        <v>34</v>
      </c>
      <c r="F43" t="str">
        <f>"0011899"</f>
        <v>0011899</v>
      </c>
      <c r="G43">
        <v>1</v>
      </c>
      <c r="H43" t="str">
        <f>"00000001"</f>
        <v>00000001</v>
      </c>
      <c r="I43" t="s">
        <v>35</v>
      </c>
      <c r="J43"/>
      <c r="K43">
        <v>33.9</v>
      </c>
      <c r="L43">
        <v>0.0</v>
      </c>
      <c r="M43"/>
      <c r="N43"/>
      <c r="O43">
        <v>6.1</v>
      </c>
      <c r="P43">
        <v>0.0</v>
      </c>
      <c r="Q43">
        <v>40.0</v>
      </c>
      <c r="R43"/>
      <c r="S43"/>
      <c r="T43"/>
      <c r="U43"/>
      <c r="V43"/>
      <c r="W43">
        <v>18</v>
      </c>
    </row>
    <row r="44" spans="1:23">
      <c r="A44"/>
      <c r="B44" t="s">
        <v>52</v>
      </c>
      <c r="C44" t="s">
        <v>52</v>
      </c>
      <c r="D44" t="s">
        <v>33</v>
      </c>
      <c r="E44" t="s">
        <v>34</v>
      </c>
      <c r="F44" t="str">
        <f>"0011900"</f>
        <v>0011900</v>
      </c>
      <c r="G44">
        <v>6</v>
      </c>
      <c r="H44" t="str">
        <f>"20608473174"</f>
        <v>20608473174</v>
      </c>
      <c r="I44" t="s">
        <v>53</v>
      </c>
      <c r="J44"/>
      <c r="K44">
        <v>11.86</v>
      </c>
      <c r="L44">
        <v>0.0</v>
      </c>
      <c r="M44"/>
      <c r="N44"/>
      <c r="O44">
        <v>2.14</v>
      </c>
      <c r="P44">
        <v>0.0</v>
      </c>
      <c r="Q44">
        <v>14.0</v>
      </c>
      <c r="R44"/>
      <c r="S44"/>
      <c r="T44"/>
      <c r="U44"/>
      <c r="V44"/>
      <c r="W44">
        <v>18</v>
      </c>
    </row>
    <row r="45" spans="1:23">
      <c r="A45"/>
      <c r="B45" t="s">
        <v>52</v>
      </c>
      <c r="C45" t="s">
        <v>52</v>
      </c>
      <c r="D45" t="s">
        <v>39</v>
      </c>
      <c r="E45" t="s">
        <v>40</v>
      </c>
      <c r="F45" t="str">
        <f>"0001134"</f>
        <v>0001134</v>
      </c>
      <c r="G45">
        <v>6</v>
      </c>
      <c r="H45" t="str">
        <f>"20212387755"</f>
        <v>20212387755</v>
      </c>
      <c r="I45" t="s">
        <v>54</v>
      </c>
      <c r="J45"/>
      <c r="K45">
        <v>66.95</v>
      </c>
      <c r="L45">
        <v>0.0</v>
      </c>
      <c r="M45"/>
      <c r="N45"/>
      <c r="O45">
        <v>12.05</v>
      </c>
      <c r="P45">
        <v>0.0</v>
      </c>
      <c r="Q45">
        <v>79.0</v>
      </c>
      <c r="R45"/>
      <c r="S45"/>
      <c r="T45"/>
      <c r="U45"/>
      <c r="V45"/>
      <c r="W45">
        <v>18</v>
      </c>
    </row>
    <row r="46" spans="1:23">
      <c r="A46"/>
      <c r="B46" t="s">
        <v>52</v>
      </c>
      <c r="C46" t="s">
        <v>52</v>
      </c>
      <c r="D46" t="s">
        <v>33</v>
      </c>
      <c r="E46" t="s">
        <v>34</v>
      </c>
      <c r="F46" t="str">
        <f>"0011901"</f>
        <v>0011901</v>
      </c>
      <c r="G46">
        <v>1</v>
      </c>
      <c r="H46" t="str">
        <f>"0000CSVC"</f>
        <v>0000CSVC</v>
      </c>
      <c r="I46" t="s">
        <v>55</v>
      </c>
      <c r="J46"/>
      <c r="K46">
        <v>5.08</v>
      </c>
      <c r="L46">
        <v>0.0</v>
      </c>
      <c r="M46"/>
      <c r="N46"/>
      <c r="O46">
        <v>0.92</v>
      </c>
      <c r="P46">
        <v>0.0</v>
      </c>
      <c r="Q46">
        <v>6.0</v>
      </c>
      <c r="R46"/>
      <c r="S46"/>
      <c r="T46"/>
      <c r="U46"/>
      <c r="V46"/>
      <c r="W46">
        <v>18</v>
      </c>
    </row>
    <row r="47" spans="1:23">
      <c r="A47"/>
      <c r="B47" t="s">
        <v>52</v>
      </c>
      <c r="C47" t="s">
        <v>52</v>
      </c>
      <c r="D47" t="s">
        <v>33</v>
      </c>
      <c r="E47" t="s">
        <v>34</v>
      </c>
      <c r="F47" t="str">
        <f>"0011902"</f>
        <v>0011902</v>
      </c>
      <c r="G47">
        <v>1</v>
      </c>
      <c r="H47" t="str">
        <f>"0000CSVC"</f>
        <v>0000CSVC</v>
      </c>
      <c r="I47" t="s">
        <v>55</v>
      </c>
      <c r="J47"/>
      <c r="K47">
        <v>15.25</v>
      </c>
      <c r="L47">
        <v>0.0</v>
      </c>
      <c r="M47"/>
      <c r="N47"/>
      <c r="O47">
        <v>2.75</v>
      </c>
      <c r="P47">
        <v>0.0</v>
      </c>
      <c r="Q47">
        <v>18.0</v>
      </c>
      <c r="R47"/>
      <c r="S47"/>
      <c r="T47"/>
      <c r="U47"/>
      <c r="V47"/>
      <c r="W47">
        <v>18</v>
      </c>
    </row>
    <row r="48" spans="1:23">
      <c r="A48"/>
      <c r="B48" t="s">
        <v>52</v>
      </c>
      <c r="C48" t="s">
        <v>52</v>
      </c>
      <c r="D48" t="s">
        <v>33</v>
      </c>
      <c r="E48" t="s">
        <v>34</v>
      </c>
      <c r="F48" t="str">
        <f>"0011903"</f>
        <v>0011903</v>
      </c>
      <c r="G48">
        <v>6</v>
      </c>
      <c r="H48" t="str">
        <f>"20495670733"</f>
        <v>20495670733</v>
      </c>
      <c r="I48" t="s">
        <v>56</v>
      </c>
      <c r="J48"/>
      <c r="K48">
        <v>39.83</v>
      </c>
      <c r="L48">
        <v>0.0</v>
      </c>
      <c r="M48"/>
      <c r="N48"/>
      <c r="O48">
        <v>7.17</v>
      </c>
      <c r="P48">
        <v>0.0</v>
      </c>
      <c r="Q48">
        <v>47.0</v>
      </c>
      <c r="R48"/>
      <c r="S48"/>
      <c r="T48"/>
      <c r="U48"/>
      <c r="V48"/>
      <c r="W48">
        <v>18</v>
      </c>
    </row>
    <row r="49" spans="1:23">
      <c r="A49"/>
      <c r="B49" t="s">
        <v>52</v>
      </c>
      <c r="C49" t="s">
        <v>52</v>
      </c>
      <c r="D49" t="s">
        <v>33</v>
      </c>
      <c r="E49" t="s">
        <v>34</v>
      </c>
      <c r="F49" t="str">
        <f>"0011904"</f>
        <v>0011904</v>
      </c>
      <c r="G49">
        <v>6</v>
      </c>
      <c r="H49" t="str">
        <f>"20495670733"</f>
        <v>20495670733</v>
      </c>
      <c r="I49" t="s">
        <v>56</v>
      </c>
      <c r="J49"/>
      <c r="K49">
        <v>30.51</v>
      </c>
      <c r="L49">
        <v>0.0</v>
      </c>
      <c r="M49"/>
      <c r="N49"/>
      <c r="O49">
        <v>5.49</v>
      </c>
      <c r="P49">
        <v>0.0</v>
      </c>
      <c r="Q49">
        <v>36.0</v>
      </c>
      <c r="R49"/>
      <c r="S49"/>
      <c r="T49"/>
      <c r="U49"/>
      <c r="V49"/>
      <c r="W49">
        <v>18</v>
      </c>
    </row>
    <row r="50" spans="1:23">
      <c r="A50"/>
      <c r="B50" t="s">
        <v>52</v>
      </c>
      <c r="C50" t="s">
        <v>52</v>
      </c>
      <c r="D50" t="s">
        <v>33</v>
      </c>
      <c r="E50" t="s">
        <v>34</v>
      </c>
      <c r="F50" t="str">
        <f>"0011905"</f>
        <v>0011905</v>
      </c>
      <c r="G50">
        <v>6</v>
      </c>
      <c r="H50" t="str">
        <f>"20613142313"</f>
        <v>20613142313</v>
      </c>
      <c r="I50" t="s">
        <v>57</v>
      </c>
      <c r="J50"/>
      <c r="K50">
        <v>20.76</v>
      </c>
      <c r="L50">
        <v>0.0</v>
      </c>
      <c r="M50"/>
      <c r="N50"/>
      <c r="O50">
        <v>3.74</v>
      </c>
      <c r="P50">
        <v>0.0</v>
      </c>
      <c r="Q50">
        <v>24.5</v>
      </c>
      <c r="R50"/>
      <c r="S50"/>
      <c r="T50"/>
      <c r="U50"/>
      <c r="V50"/>
      <c r="W50">
        <v>18</v>
      </c>
    </row>
    <row r="51" spans="1:23">
      <c r="A51"/>
      <c r="B51" t="s">
        <v>52</v>
      </c>
      <c r="C51" t="s">
        <v>52</v>
      </c>
      <c r="D51" t="s">
        <v>39</v>
      </c>
      <c r="E51" t="s">
        <v>40</v>
      </c>
      <c r="F51" t="str">
        <f>"0001135"</f>
        <v>0001135</v>
      </c>
      <c r="G51">
        <v>6</v>
      </c>
      <c r="H51" t="str">
        <f>"20613142313"</f>
        <v>20613142313</v>
      </c>
      <c r="I51" t="s">
        <v>57</v>
      </c>
      <c r="J51"/>
      <c r="K51">
        <v>20.76</v>
      </c>
      <c r="L51">
        <v>0.0</v>
      </c>
      <c r="M51"/>
      <c r="N51"/>
      <c r="O51">
        <v>3.74</v>
      </c>
      <c r="P51">
        <v>0.0</v>
      </c>
      <c r="Q51">
        <v>24.5</v>
      </c>
      <c r="R51"/>
      <c r="S51"/>
      <c r="T51"/>
      <c r="U51"/>
      <c r="V51"/>
      <c r="W51">
        <v>18</v>
      </c>
    </row>
    <row r="52" spans="1:23">
      <c r="A52"/>
      <c r="B52" t="s">
        <v>52</v>
      </c>
      <c r="C52" t="s">
        <v>52</v>
      </c>
      <c r="D52" t="s">
        <v>33</v>
      </c>
      <c r="E52" t="s">
        <v>34</v>
      </c>
      <c r="F52" t="str">
        <f>"0011906"</f>
        <v>0011906</v>
      </c>
      <c r="G52">
        <v>6</v>
      </c>
      <c r="H52" t="str">
        <f>"20495670733"</f>
        <v>20495670733</v>
      </c>
      <c r="I52" t="s">
        <v>56</v>
      </c>
      <c r="J52"/>
      <c r="K52">
        <v>8.47</v>
      </c>
      <c r="L52">
        <v>0.0</v>
      </c>
      <c r="M52"/>
      <c r="N52"/>
      <c r="O52">
        <v>1.53</v>
      </c>
      <c r="P52">
        <v>0.0</v>
      </c>
      <c r="Q52">
        <v>10.0</v>
      </c>
      <c r="R52"/>
      <c r="S52"/>
      <c r="T52"/>
      <c r="U52"/>
      <c r="V52"/>
      <c r="W52">
        <v>18</v>
      </c>
    </row>
    <row r="53" spans="1:23">
      <c r="A53"/>
      <c r="B53" t="s">
        <v>52</v>
      </c>
      <c r="C53" t="s">
        <v>52</v>
      </c>
      <c r="D53" t="s">
        <v>39</v>
      </c>
      <c r="E53" t="s">
        <v>40</v>
      </c>
      <c r="F53" t="str">
        <f>"0001136"</f>
        <v>0001136</v>
      </c>
      <c r="G53">
        <v>6</v>
      </c>
      <c r="H53" t="str">
        <f>"20100209641"</f>
        <v>20100209641</v>
      </c>
      <c r="I53" t="s">
        <v>58</v>
      </c>
      <c r="J53"/>
      <c r="K53">
        <v>24.58</v>
      </c>
      <c r="L53">
        <v>0.0</v>
      </c>
      <c r="M53"/>
      <c r="N53"/>
      <c r="O53">
        <v>4.42</v>
      </c>
      <c r="P53">
        <v>0.0</v>
      </c>
      <c r="Q53">
        <v>29.0</v>
      </c>
      <c r="R53"/>
      <c r="S53"/>
      <c r="T53"/>
      <c r="U53"/>
      <c r="V53"/>
      <c r="W53">
        <v>18</v>
      </c>
    </row>
    <row r="54" spans="1:23">
      <c r="A54"/>
      <c r="B54" t="s">
        <v>59</v>
      </c>
      <c r="C54" t="s">
        <v>59</v>
      </c>
      <c r="D54" t="s">
        <v>33</v>
      </c>
      <c r="E54" t="s">
        <v>34</v>
      </c>
      <c r="F54" t="str">
        <f>"0011907"</f>
        <v>0011907</v>
      </c>
      <c r="G54">
        <v>6</v>
      </c>
      <c r="H54" t="str">
        <f>"20495670733"</f>
        <v>20495670733</v>
      </c>
      <c r="I54" t="s">
        <v>56</v>
      </c>
      <c r="J54"/>
      <c r="K54">
        <v>12.71</v>
      </c>
      <c r="L54">
        <v>0.0</v>
      </c>
      <c r="M54"/>
      <c r="N54"/>
      <c r="O54">
        <v>2.29</v>
      </c>
      <c r="P54">
        <v>0.0</v>
      </c>
      <c r="Q54">
        <v>15.0</v>
      </c>
      <c r="R54"/>
      <c r="S54"/>
      <c r="T54"/>
      <c r="U54"/>
      <c r="V54"/>
      <c r="W54">
        <v>18</v>
      </c>
    </row>
    <row r="55" spans="1:23">
      <c r="A55"/>
      <c r="B55" t="s">
        <v>59</v>
      </c>
      <c r="C55" t="s">
        <v>59</v>
      </c>
      <c r="D55" t="s">
        <v>33</v>
      </c>
      <c r="E55" t="s">
        <v>34</v>
      </c>
      <c r="F55" t="str">
        <f>"0011908"</f>
        <v>0011908</v>
      </c>
      <c r="G55">
        <v>6</v>
      </c>
      <c r="H55" t="str">
        <f>"20131369124"</f>
        <v>20131369124</v>
      </c>
      <c r="I55" t="s">
        <v>60</v>
      </c>
      <c r="J55"/>
      <c r="K55">
        <v>206.36</v>
      </c>
      <c r="L55">
        <v>0.0</v>
      </c>
      <c r="M55"/>
      <c r="N55"/>
      <c r="O55">
        <v>37.14</v>
      </c>
      <c r="P55">
        <v>0.0</v>
      </c>
      <c r="Q55">
        <v>243.5</v>
      </c>
      <c r="R55"/>
      <c r="S55"/>
      <c r="T55"/>
      <c r="U55"/>
      <c r="V55"/>
      <c r="W55">
        <v>18</v>
      </c>
    </row>
    <row r="56" spans="1:23">
      <c r="A56"/>
      <c r="B56" t="s">
        <v>59</v>
      </c>
      <c r="C56" t="s">
        <v>59</v>
      </c>
      <c r="D56" t="s">
        <v>33</v>
      </c>
      <c r="E56" t="s">
        <v>34</v>
      </c>
      <c r="F56" t="str">
        <f>"0011909"</f>
        <v>0011909</v>
      </c>
      <c r="G56">
        <v>6</v>
      </c>
      <c r="H56" t="str">
        <f>"20131369124"</f>
        <v>20131369124</v>
      </c>
      <c r="I56" t="s">
        <v>60</v>
      </c>
      <c r="J56"/>
      <c r="K56">
        <v>90.68</v>
      </c>
      <c r="L56">
        <v>0.0</v>
      </c>
      <c r="M56"/>
      <c r="N56"/>
      <c r="O56">
        <v>16.32</v>
      </c>
      <c r="P56">
        <v>0.0</v>
      </c>
      <c r="Q56">
        <v>107.0</v>
      </c>
      <c r="R56"/>
      <c r="S56"/>
      <c r="T56"/>
      <c r="U56"/>
      <c r="V56"/>
      <c r="W56">
        <v>18</v>
      </c>
    </row>
    <row r="57" spans="1:23">
      <c r="A57"/>
      <c r="B57" t="s">
        <v>59</v>
      </c>
      <c r="C57" t="s">
        <v>59</v>
      </c>
      <c r="D57" t="s">
        <v>39</v>
      </c>
      <c r="E57" t="s">
        <v>40</v>
      </c>
      <c r="F57" t="str">
        <f>"0001137"</f>
        <v>0001137</v>
      </c>
      <c r="G57">
        <v>6</v>
      </c>
      <c r="H57" t="str">
        <f>"20148260843"</f>
        <v>20148260843</v>
      </c>
      <c r="I57" t="s">
        <v>47</v>
      </c>
      <c r="J57"/>
      <c r="K57">
        <v>50.85</v>
      </c>
      <c r="L57">
        <v>0.0</v>
      </c>
      <c r="M57"/>
      <c r="N57"/>
      <c r="O57">
        <v>9.15</v>
      </c>
      <c r="P57">
        <v>0.0</v>
      </c>
      <c r="Q57">
        <v>60.0</v>
      </c>
      <c r="R57"/>
      <c r="S57"/>
      <c r="T57"/>
      <c r="U57"/>
      <c r="V57"/>
      <c r="W57">
        <v>18</v>
      </c>
    </row>
    <row r="58" spans="1:23">
      <c r="A58"/>
      <c r="B58" t="s">
        <v>59</v>
      </c>
      <c r="C58" t="s">
        <v>59</v>
      </c>
      <c r="D58" t="s">
        <v>39</v>
      </c>
      <c r="E58" t="s">
        <v>40</v>
      </c>
      <c r="F58" t="str">
        <f>"0001138"</f>
        <v>0001138</v>
      </c>
      <c r="G58">
        <v>6</v>
      </c>
      <c r="H58" t="str">
        <f>"20148260843"</f>
        <v>20148260843</v>
      </c>
      <c r="I58" t="s">
        <v>47</v>
      </c>
      <c r="J58"/>
      <c r="K58">
        <v>45.76</v>
      </c>
      <c r="L58">
        <v>0.0</v>
      </c>
      <c r="M58"/>
      <c r="N58"/>
      <c r="O58">
        <v>8.24</v>
      </c>
      <c r="P58">
        <v>0.0</v>
      </c>
      <c r="Q58">
        <v>54.0</v>
      </c>
      <c r="R58"/>
      <c r="S58"/>
      <c r="T58"/>
      <c r="U58"/>
      <c r="V58"/>
      <c r="W58">
        <v>18</v>
      </c>
    </row>
    <row r="59" spans="1:23">
      <c r="A59"/>
      <c r="B59" t="s">
        <v>59</v>
      </c>
      <c r="C59" t="s">
        <v>59</v>
      </c>
      <c r="D59" t="s">
        <v>33</v>
      </c>
      <c r="E59" t="s">
        <v>34</v>
      </c>
      <c r="F59" t="str">
        <f>"0011910"</f>
        <v>0011910</v>
      </c>
      <c r="G59">
        <v>6</v>
      </c>
      <c r="H59" t="str">
        <f>"20608473174"</f>
        <v>20608473174</v>
      </c>
      <c r="I59" t="s">
        <v>53</v>
      </c>
      <c r="J59"/>
      <c r="K59">
        <v>232.63</v>
      </c>
      <c r="L59">
        <v>0.0</v>
      </c>
      <c r="M59"/>
      <c r="N59"/>
      <c r="O59">
        <v>41.87</v>
      </c>
      <c r="P59">
        <v>0.0</v>
      </c>
      <c r="Q59">
        <v>274.5</v>
      </c>
      <c r="R59"/>
      <c r="S59"/>
      <c r="T59"/>
      <c r="U59"/>
      <c r="V59"/>
      <c r="W59">
        <v>18</v>
      </c>
    </row>
    <row r="60" spans="1:23">
      <c r="A60"/>
      <c r="B60" t="s">
        <v>59</v>
      </c>
      <c r="C60" t="s">
        <v>59</v>
      </c>
      <c r="D60" t="s">
        <v>39</v>
      </c>
      <c r="E60" t="s">
        <v>40</v>
      </c>
      <c r="F60" t="str">
        <f>"0001139"</f>
        <v>0001139</v>
      </c>
      <c r="G60">
        <v>6</v>
      </c>
      <c r="H60" t="str">
        <f>"20602371442"</f>
        <v>20602371442</v>
      </c>
      <c r="I60" t="s">
        <v>61</v>
      </c>
      <c r="J60"/>
      <c r="K60">
        <v>12.71</v>
      </c>
      <c r="L60">
        <v>0.0</v>
      </c>
      <c r="M60"/>
      <c r="N60"/>
      <c r="O60">
        <v>2.29</v>
      </c>
      <c r="P60">
        <v>0.0</v>
      </c>
      <c r="Q60">
        <v>15.0</v>
      </c>
      <c r="R60"/>
      <c r="S60"/>
      <c r="T60"/>
      <c r="U60"/>
      <c r="V60"/>
      <c r="W60">
        <v>18</v>
      </c>
    </row>
    <row r="61" spans="1:23">
      <c r="A61"/>
      <c r="B61" t="s">
        <v>59</v>
      </c>
      <c r="C61" t="s">
        <v>59</v>
      </c>
      <c r="D61" t="s">
        <v>33</v>
      </c>
      <c r="E61" t="s">
        <v>34</v>
      </c>
      <c r="F61" t="str">
        <f>"0011911"</f>
        <v>0011911</v>
      </c>
      <c r="G61">
        <v>1</v>
      </c>
      <c r="H61" t="str">
        <f>"78104009"</f>
        <v>78104009</v>
      </c>
      <c r="I61" t="s">
        <v>48</v>
      </c>
      <c r="J61"/>
      <c r="K61">
        <v>6.78</v>
      </c>
      <c r="L61">
        <v>0.0</v>
      </c>
      <c r="M61"/>
      <c r="N61"/>
      <c r="O61">
        <v>1.22</v>
      </c>
      <c r="P61">
        <v>0.0</v>
      </c>
      <c r="Q61">
        <v>8.0</v>
      </c>
      <c r="R61"/>
      <c r="S61"/>
      <c r="T61"/>
      <c r="U61"/>
      <c r="V61"/>
      <c r="W61">
        <v>18</v>
      </c>
    </row>
    <row r="62" spans="1:23">
      <c r="A62"/>
      <c r="B62" t="s">
        <v>62</v>
      </c>
      <c r="C62" t="s">
        <v>62</v>
      </c>
      <c r="D62" t="s">
        <v>33</v>
      </c>
      <c r="E62" t="s">
        <v>34</v>
      </c>
      <c r="F62" t="str">
        <f>"0011912"</f>
        <v>0011912</v>
      </c>
      <c r="G62">
        <v>6</v>
      </c>
      <c r="H62" t="str">
        <f>"20612415944"</f>
        <v>20612415944</v>
      </c>
      <c r="I62" t="s">
        <v>63</v>
      </c>
      <c r="J62"/>
      <c r="K62">
        <v>11.86</v>
      </c>
      <c r="L62">
        <v>0.0</v>
      </c>
      <c r="M62"/>
      <c r="N62"/>
      <c r="O62">
        <v>2.14</v>
      </c>
      <c r="P62">
        <v>0.0</v>
      </c>
      <c r="Q62">
        <v>14.0</v>
      </c>
      <c r="R62"/>
      <c r="S62"/>
      <c r="T62"/>
      <c r="U62"/>
      <c r="V62"/>
      <c r="W62">
        <v>18</v>
      </c>
    </row>
    <row r="63" spans="1:23">
      <c r="A63"/>
      <c r="B63" t="s">
        <v>62</v>
      </c>
      <c r="C63" t="s">
        <v>62</v>
      </c>
      <c r="D63" t="s">
        <v>39</v>
      </c>
      <c r="E63" t="s">
        <v>40</v>
      </c>
      <c r="F63" t="str">
        <f>"0001140"</f>
        <v>0001140</v>
      </c>
      <c r="G63">
        <v>6</v>
      </c>
      <c r="H63" t="str">
        <f>"20512383972"</f>
        <v>20512383972</v>
      </c>
      <c r="I63" t="s">
        <v>64</v>
      </c>
      <c r="J63"/>
      <c r="K63">
        <v>71.19</v>
      </c>
      <c r="L63">
        <v>0.0</v>
      </c>
      <c r="M63"/>
      <c r="N63"/>
      <c r="O63">
        <v>12.81</v>
      </c>
      <c r="P63">
        <v>0.0</v>
      </c>
      <c r="Q63">
        <v>84.0</v>
      </c>
      <c r="R63"/>
      <c r="S63"/>
      <c r="T63"/>
      <c r="U63"/>
      <c r="V63"/>
      <c r="W63">
        <v>18</v>
      </c>
    </row>
    <row r="64" spans="1:23">
      <c r="A64"/>
      <c r="B64" t="s">
        <v>62</v>
      </c>
      <c r="C64" t="s">
        <v>62</v>
      </c>
      <c r="D64" t="s">
        <v>39</v>
      </c>
      <c r="E64" t="s">
        <v>40</v>
      </c>
      <c r="F64" t="str">
        <f>"0001141"</f>
        <v>0001141</v>
      </c>
      <c r="G64">
        <v>6</v>
      </c>
      <c r="H64" t="str">
        <f>"20512383972"</f>
        <v>20512383972</v>
      </c>
      <c r="I64" t="s">
        <v>64</v>
      </c>
      <c r="J64"/>
      <c r="K64">
        <v>80.08</v>
      </c>
      <c r="L64">
        <v>0.0</v>
      </c>
      <c r="M64"/>
      <c r="N64"/>
      <c r="O64">
        <v>14.42</v>
      </c>
      <c r="P64">
        <v>0.0</v>
      </c>
      <c r="Q64">
        <v>94.5</v>
      </c>
      <c r="R64"/>
      <c r="S64"/>
      <c r="T64"/>
      <c r="U64"/>
      <c r="V64"/>
      <c r="W64">
        <v>18</v>
      </c>
    </row>
    <row r="65" spans="1:23">
      <c r="A65"/>
      <c r="B65" t="s">
        <v>62</v>
      </c>
      <c r="C65" t="s">
        <v>62</v>
      </c>
      <c r="D65" t="s">
        <v>33</v>
      </c>
      <c r="E65" t="s">
        <v>34</v>
      </c>
      <c r="F65" t="str">
        <f>"0011913"</f>
        <v>0011913</v>
      </c>
      <c r="G65">
        <v>1</v>
      </c>
      <c r="H65" t="str">
        <f>"09292276"</f>
        <v>09292276</v>
      </c>
      <c r="I65" t="s">
        <v>65</v>
      </c>
      <c r="J65"/>
      <c r="K65">
        <v>35.59</v>
      </c>
      <c r="L65">
        <v>0.0</v>
      </c>
      <c r="M65"/>
      <c r="N65"/>
      <c r="O65">
        <v>6.41</v>
      </c>
      <c r="P65">
        <v>0.0</v>
      </c>
      <c r="Q65">
        <v>42.0</v>
      </c>
      <c r="R65"/>
      <c r="S65"/>
      <c r="T65"/>
      <c r="U65"/>
      <c r="V65"/>
      <c r="W65">
        <v>18</v>
      </c>
    </row>
    <row r="66" spans="1:23">
      <c r="A66"/>
      <c r="B66" t="s">
        <v>66</v>
      </c>
      <c r="C66" t="s">
        <v>66</v>
      </c>
      <c r="D66" t="s">
        <v>39</v>
      </c>
      <c r="E66" t="s">
        <v>40</v>
      </c>
      <c r="F66" t="str">
        <f>"0001142"</f>
        <v>0001142</v>
      </c>
      <c r="G66">
        <v>6</v>
      </c>
      <c r="H66" t="str">
        <f>"20613539116"</f>
        <v>20613539116</v>
      </c>
      <c r="I66" t="s">
        <v>67</v>
      </c>
      <c r="J66"/>
      <c r="K66">
        <v>43.22</v>
      </c>
      <c r="L66">
        <v>0.0</v>
      </c>
      <c r="M66"/>
      <c r="N66"/>
      <c r="O66">
        <v>7.78</v>
      </c>
      <c r="P66">
        <v>0.0</v>
      </c>
      <c r="Q66">
        <v>51.0</v>
      </c>
      <c r="R66"/>
      <c r="S66"/>
      <c r="T66"/>
      <c r="U66"/>
      <c r="V66"/>
      <c r="W66">
        <v>18</v>
      </c>
    </row>
    <row r="67" spans="1:23">
      <c r="A67"/>
      <c r="B67" t="s">
        <v>66</v>
      </c>
      <c r="C67" t="s">
        <v>66</v>
      </c>
      <c r="D67" t="s">
        <v>33</v>
      </c>
      <c r="E67" t="s">
        <v>34</v>
      </c>
      <c r="F67" t="str">
        <f>"0011914"</f>
        <v>0011914</v>
      </c>
      <c r="G67">
        <v>1</v>
      </c>
      <c r="H67" t="str">
        <f>"27559745"</f>
        <v>27559745</v>
      </c>
      <c r="I67" t="s">
        <v>68</v>
      </c>
      <c r="J67"/>
      <c r="K67">
        <v>114.41</v>
      </c>
      <c r="L67">
        <v>0.0</v>
      </c>
      <c r="M67"/>
      <c r="N67"/>
      <c r="O67">
        <v>20.59</v>
      </c>
      <c r="P67">
        <v>0.0</v>
      </c>
      <c r="Q67">
        <v>135.0</v>
      </c>
      <c r="R67"/>
      <c r="S67"/>
      <c r="T67"/>
      <c r="U67"/>
      <c r="V67"/>
      <c r="W67">
        <v>18</v>
      </c>
    </row>
    <row r="68" spans="1:23">
      <c r="A68"/>
      <c r="B68" t="s">
        <v>69</v>
      </c>
      <c r="C68" t="s">
        <v>69</v>
      </c>
      <c r="D68" t="s">
        <v>33</v>
      </c>
      <c r="E68" t="s">
        <v>34</v>
      </c>
      <c r="F68" t="str">
        <f>"0011915"</f>
        <v>0011915</v>
      </c>
      <c r="G68">
        <v>6</v>
      </c>
      <c r="H68" t="str">
        <f>"20602050506"</f>
        <v>20602050506</v>
      </c>
      <c r="I68" t="s">
        <v>70</v>
      </c>
      <c r="J68"/>
      <c r="K68">
        <v>38.98</v>
      </c>
      <c r="L68">
        <v>0.0</v>
      </c>
      <c r="M68"/>
      <c r="N68"/>
      <c r="O68">
        <v>7.02</v>
      </c>
      <c r="P68">
        <v>0.0</v>
      </c>
      <c r="Q68">
        <v>46.0</v>
      </c>
      <c r="R68"/>
      <c r="S68"/>
      <c r="T68"/>
      <c r="U68"/>
      <c r="V68"/>
      <c r="W68">
        <v>18</v>
      </c>
    </row>
    <row r="69" spans="1:23">
      <c r="A69"/>
      <c r="B69" t="s">
        <v>69</v>
      </c>
      <c r="C69" t="s">
        <v>69</v>
      </c>
      <c r="D69" t="s">
        <v>33</v>
      </c>
      <c r="E69" t="s">
        <v>34</v>
      </c>
      <c r="F69" t="str">
        <f>"0011916"</f>
        <v>0011916</v>
      </c>
      <c r="G69">
        <v>6</v>
      </c>
      <c r="H69" t="str">
        <f>"20326108627"</f>
        <v>20326108627</v>
      </c>
      <c r="I69" t="s">
        <v>71</v>
      </c>
      <c r="J69"/>
      <c r="K69">
        <v>144.49</v>
      </c>
      <c r="L69">
        <v>0.0</v>
      </c>
      <c r="M69"/>
      <c r="N69"/>
      <c r="O69">
        <v>26.01</v>
      </c>
      <c r="P69">
        <v>0.0</v>
      </c>
      <c r="Q69">
        <v>170.5</v>
      </c>
      <c r="R69"/>
      <c r="S69"/>
      <c r="T69"/>
      <c r="U69"/>
      <c r="V69"/>
      <c r="W69">
        <v>18</v>
      </c>
    </row>
    <row r="70" spans="1:23">
      <c r="A70"/>
      <c r="B70" t="s">
        <v>69</v>
      </c>
      <c r="C70" t="s">
        <v>69</v>
      </c>
      <c r="D70" t="s">
        <v>33</v>
      </c>
      <c r="E70" t="s">
        <v>34</v>
      </c>
      <c r="F70" t="str">
        <f>"0011917"</f>
        <v>0011917</v>
      </c>
      <c r="G70">
        <v>1</v>
      </c>
      <c r="H70" t="str">
        <f>"00000390"</f>
        <v>00000390</v>
      </c>
      <c r="I70" t="s">
        <v>72</v>
      </c>
      <c r="J70"/>
      <c r="K70">
        <v>25.42</v>
      </c>
      <c r="L70">
        <v>0.0</v>
      </c>
      <c r="M70"/>
      <c r="N70"/>
      <c r="O70">
        <v>4.58</v>
      </c>
      <c r="P70">
        <v>0.0</v>
      </c>
      <c r="Q70">
        <v>30.0</v>
      </c>
      <c r="R70"/>
      <c r="S70"/>
      <c r="T70"/>
      <c r="U70"/>
      <c r="V70"/>
      <c r="W70">
        <v>18</v>
      </c>
    </row>
    <row r="71" spans="1:23">
      <c r="A71"/>
      <c r="B71" t="s">
        <v>69</v>
      </c>
      <c r="C71" t="s">
        <v>69</v>
      </c>
      <c r="D71" t="s">
        <v>39</v>
      </c>
      <c r="E71" t="s">
        <v>40</v>
      </c>
      <c r="F71" t="str">
        <f>"0001143"</f>
        <v>0001143</v>
      </c>
      <c r="G71">
        <v>6</v>
      </c>
      <c r="H71" t="str">
        <f>"20602749224"</f>
        <v>20602749224</v>
      </c>
      <c r="I71" t="s">
        <v>73</v>
      </c>
      <c r="J71"/>
      <c r="K71">
        <v>62.71</v>
      </c>
      <c r="L71">
        <v>0.0</v>
      </c>
      <c r="M71"/>
      <c r="N71"/>
      <c r="O71">
        <v>11.29</v>
      </c>
      <c r="P71">
        <v>0.0</v>
      </c>
      <c r="Q71">
        <v>74.0</v>
      </c>
      <c r="R71"/>
      <c r="S71"/>
      <c r="T71"/>
      <c r="U71"/>
      <c r="V71"/>
      <c r="W71">
        <v>18</v>
      </c>
    </row>
    <row r="72" spans="1:23">
      <c r="A72"/>
      <c r="B72" t="s">
        <v>74</v>
      </c>
      <c r="C72" t="s">
        <v>74</v>
      </c>
      <c r="D72" t="s">
        <v>39</v>
      </c>
      <c r="E72" t="s">
        <v>40</v>
      </c>
      <c r="F72" t="str">
        <f>"0001144"</f>
        <v>0001144</v>
      </c>
      <c r="G72">
        <v>6</v>
      </c>
      <c r="H72" t="str">
        <f>"20505024223"</f>
        <v>20505024223</v>
      </c>
      <c r="I72" t="s">
        <v>75</v>
      </c>
      <c r="J72"/>
      <c r="K72">
        <v>81.36</v>
      </c>
      <c r="L72">
        <v>0.0</v>
      </c>
      <c r="M72"/>
      <c r="N72"/>
      <c r="O72">
        <v>14.64</v>
      </c>
      <c r="P72">
        <v>0.0</v>
      </c>
      <c r="Q72">
        <v>96.0</v>
      </c>
      <c r="R72"/>
      <c r="S72"/>
      <c r="T72"/>
      <c r="U72"/>
      <c r="V72"/>
      <c r="W72">
        <v>18</v>
      </c>
    </row>
    <row r="73" spans="1:23">
      <c r="A73"/>
      <c r="B73" t="s">
        <v>74</v>
      </c>
      <c r="C73" t="s">
        <v>74</v>
      </c>
      <c r="D73" t="s">
        <v>33</v>
      </c>
      <c r="E73" t="s">
        <v>34</v>
      </c>
      <c r="F73" t="str">
        <f>"0011918"</f>
        <v>0011918</v>
      </c>
      <c r="G73">
        <v>1</v>
      </c>
      <c r="H73" t="str">
        <f>"00000001"</f>
        <v>00000001</v>
      </c>
      <c r="I73" t="s">
        <v>35</v>
      </c>
      <c r="J73"/>
      <c r="K73">
        <v>20.34</v>
      </c>
      <c r="L73">
        <v>0.0</v>
      </c>
      <c r="M73"/>
      <c r="N73"/>
      <c r="O73">
        <v>3.66</v>
      </c>
      <c r="P73">
        <v>0.0</v>
      </c>
      <c r="Q73">
        <v>24.0</v>
      </c>
      <c r="R73"/>
      <c r="S73"/>
      <c r="T73"/>
      <c r="U73"/>
      <c r="V73"/>
      <c r="W73">
        <v>18</v>
      </c>
    </row>
    <row r="74" spans="1:23">
      <c r="A74"/>
      <c r="B74" t="s">
        <v>76</v>
      </c>
      <c r="C74" t="s">
        <v>76</v>
      </c>
      <c r="D74" t="s">
        <v>39</v>
      </c>
      <c r="E74" t="s">
        <v>40</v>
      </c>
      <c r="F74" t="str">
        <f>"0001145"</f>
        <v>0001145</v>
      </c>
      <c r="G74">
        <v>6</v>
      </c>
      <c r="H74" t="str">
        <f>"10420576183"</f>
        <v>10420576183</v>
      </c>
      <c r="I74" t="s">
        <v>77</v>
      </c>
      <c r="J74"/>
      <c r="K74">
        <v>23.73</v>
      </c>
      <c r="L74">
        <v>0.0</v>
      </c>
      <c r="M74"/>
      <c r="N74"/>
      <c r="O74">
        <v>4.27</v>
      </c>
      <c r="P74">
        <v>0.0</v>
      </c>
      <c r="Q74">
        <v>28.0</v>
      </c>
      <c r="R74"/>
      <c r="S74"/>
      <c r="T74"/>
      <c r="U74"/>
      <c r="V74"/>
      <c r="W74">
        <v>18</v>
      </c>
    </row>
    <row r="75" spans="1:23">
      <c r="A75"/>
      <c r="B75" t="s">
        <v>76</v>
      </c>
      <c r="C75" t="s">
        <v>76</v>
      </c>
      <c r="D75" t="s">
        <v>33</v>
      </c>
      <c r="E75" t="s">
        <v>34</v>
      </c>
      <c r="F75" t="str">
        <f>"0011919"</f>
        <v>0011919</v>
      </c>
      <c r="G75">
        <v>6</v>
      </c>
      <c r="H75" t="str">
        <f>"20608473174"</f>
        <v>20608473174</v>
      </c>
      <c r="I75" t="s">
        <v>53</v>
      </c>
      <c r="J75"/>
      <c r="K75">
        <v>126.27</v>
      </c>
      <c r="L75">
        <v>0.0</v>
      </c>
      <c r="M75"/>
      <c r="N75"/>
      <c r="O75">
        <v>22.73</v>
      </c>
      <c r="P75">
        <v>0.0</v>
      </c>
      <c r="Q75">
        <v>149.0</v>
      </c>
      <c r="R75"/>
      <c r="S75"/>
      <c r="T75"/>
      <c r="U75"/>
      <c r="V75"/>
      <c r="W75">
        <v>18</v>
      </c>
    </row>
    <row r="76" spans="1:23">
      <c r="A76"/>
      <c r="B76" t="s">
        <v>76</v>
      </c>
      <c r="C76" t="s">
        <v>76</v>
      </c>
      <c r="D76" t="s">
        <v>33</v>
      </c>
      <c r="E76" t="s">
        <v>34</v>
      </c>
      <c r="F76" t="str">
        <f>"0011920"</f>
        <v>0011920</v>
      </c>
      <c r="G76">
        <v>6</v>
      </c>
      <c r="H76" t="str">
        <f>"20608473174"</f>
        <v>20608473174</v>
      </c>
      <c r="I76" t="s">
        <v>53</v>
      </c>
      <c r="J76"/>
      <c r="K76">
        <v>5.93</v>
      </c>
      <c r="L76">
        <v>0.0</v>
      </c>
      <c r="M76"/>
      <c r="N76"/>
      <c r="O76">
        <v>1.07</v>
      </c>
      <c r="P76">
        <v>0.0</v>
      </c>
      <c r="Q76">
        <v>7.0</v>
      </c>
      <c r="R76"/>
      <c r="S76"/>
      <c r="T76"/>
      <c r="U76"/>
      <c r="V76"/>
      <c r="W76">
        <v>18</v>
      </c>
    </row>
    <row r="77" spans="1:23">
      <c r="A77"/>
      <c r="B77" t="s">
        <v>78</v>
      </c>
      <c r="C77" t="s">
        <v>78</v>
      </c>
      <c r="D77" t="s">
        <v>33</v>
      </c>
      <c r="E77" t="s">
        <v>34</v>
      </c>
      <c r="F77" t="str">
        <f>"0011921"</f>
        <v>0011921</v>
      </c>
      <c r="G77">
        <v>1</v>
      </c>
      <c r="H77" t="str">
        <f>"IASDNORT"</f>
        <v>IASDNORT</v>
      </c>
      <c r="I77" t="s">
        <v>79</v>
      </c>
      <c r="J77"/>
      <c r="K77">
        <v>20.34</v>
      </c>
      <c r="L77">
        <v>0.0</v>
      </c>
      <c r="M77"/>
      <c r="N77"/>
      <c r="O77">
        <v>3.66</v>
      </c>
      <c r="P77">
        <v>0.0</v>
      </c>
      <c r="Q77">
        <v>24.0</v>
      </c>
      <c r="R77"/>
      <c r="S77"/>
      <c r="T77"/>
      <c r="U77"/>
      <c r="V77"/>
      <c r="W77">
        <v>18</v>
      </c>
    </row>
    <row r="78" spans="1:23">
      <c r="A78"/>
      <c r="B78" t="s">
        <v>78</v>
      </c>
      <c r="C78" t="s">
        <v>78</v>
      </c>
      <c r="D78" t="s">
        <v>39</v>
      </c>
      <c r="E78" t="s">
        <v>40</v>
      </c>
      <c r="F78" t="str">
        <f>"0001146"</f>
        <v>0001146</v>
      </c>
      <c r="G78">
        <v>6</v>
      </c>
      <c r="H78" t="str">
        <f>"20212387755"</f>
        <v>20212387755</v>
      </c>
      <c r="I78" t="s">
        <v>54</v>
      </c>
      <c r="J78"/>
      <c r="K78">
        <v>5.08</v>
      </c>
      <c r="L78">
        <v>0.0</v>
      </c>
      <c r="M78"/>
      <c r="N78"/>
      <c r="O78">
        <v>0.92</v>
      </c>
      <c r="P78">
        <v>0.0</v>
      </c>
      <c r="Q78">
        <v>6.0</v>
      </c>
      <c r="R78"/>
      <c r="S78"/>
      <c r="T78"/>
      <c r="U78"/>
      <c r="V78"/>
      <c r="W78">
        <v>18</v>
      </c>
    </row>
    <row r="79" spans="1:23">
      <c r="A79"/>
      <c r="B79" t="s">
        <v>78</v>
      </c>
      <c r="C79" t="s">
        <v>78</v>
      </c>
      <c r="D79" t="s">
        <v>39</v>
      </c>
      <c r="E79" t="s">
        <v>40</v>
      </c>
      <c r="F79" t="str">
        <f>"0001147"</f>
        <v>0001147</v>
      </c>
      <c r="G79">
        <v>6</v>
      </c>
      <c r="H79" t="str">
        <f>"20602371442"</f>
        <v>20602371442</v>
      </c>
      <c r="I79" t="s">
        <v>61</v>
      </c>
      <c r="J79"/>
      <c r="K79">
        <v>8.47</v>
      </c>
      <c r="L79">
        <v>0.0</v>
      </c>
      <c r="M79"/>
      <c r="N79"/>
      <c r="O79">
        <v>1.53</v>
      </c>
      <c r="P79">
        <v>0.0</v>
      </c>
      <c r="Q79">
        <v>10.0</v>
      </c>
      <c r="R79"/>
      <c r="S79"/>
      <c r="T79"/>
      <c r="U79"/>
      <c r="V79"/>
      <c r="W79">
        <v>18</v>
      </c>
    </row>
    <row r="80" spans="1:23">
      <c r="A80"/>
      <c r="B80" t="s">
        <v>78</v>
      </c>
      <c r="C80" t="s">
        <v>78</v>
      </c>
      <c r="D80" t="s">
        <v>39</v>
      </c>
      <c r="E80" t="s">
        <v>40</v>
      </c>
      <c r="F80" t="str">
        <f>"0001148"</f>
        <v>0001148</v>
      </c>
      <c r="G80">
        <v>6</v>
      </c>
      <c r="H80" t="str">
        <f>"20609481685"</f>
        <v>20609481685</v>
      </c>
      <c r="I80" t="s">
        <v>80</v>
      </c>
      <c r="J80"/>
      <c r="K80">
        <v>55.93</v>
      </c>
      <c r="L80">
        <v>0.0</v>
      </c>
      <c r="M80"/>
      <c r="N80"/>
      <c r="O80">
        <v>10.07</v>
      </c>
      <c r="P80">
        <v>0.0</v>
      </c>
      <c r="Q80">
        <v>66.0</v>
      </c>
      <c r="R80"/>
      <c r="S80"/>
      <c r="T80"/>
      <c r="U80"/>
      <c r="V80"/>
      <c r="W80">
        <v>18</v>
      </c>
    </row>
    <row r="81" spans="1:23">
      <c r="A81"/>
      <c r="B81" t="s">
        <v>81</v>
      </c>
      <c r="C81" t="s">
        <v>81</v>
      </c>
      <c r="D81" t="s">
        <v>39</v>
      </c>
      <c r="E81" t="s">
        <v>40</v>
      </c>
      <c r="F81" t="str">
        <f>"0001149"</f>
        <v>0001149</v>
      </c>
      <c r="G81">
        <v>6</v>
      </c>
      <c r="H81" t="str">
        <f>"20603451938"</f>
        <v>20603451938</v>
      </c>
      <c r="I81" t="s">
        <v>82</v>
      </c>
      <c r="J81"/>
      <c r="K81">
        <v>35.59</v>
      </c>
      <c r="L81">
        <v>0.0</v>
      </c>
      <c r="M81"/>
      <c r="N81"/>
      <c r="O81">
        <v>6.41</v>
      </c>
      <c r="P81">
        <v>0.0</v>
      </c>
      <c r="Q81">
        <v>42.0</v>
      </c>
      <c r="R81"/>
      <c r="S81"/>
      <c r="T81"/>
      <c r="U81"/>
      <c r="V81"/>
      <c r="W81">
        <v>18</v>
      </c>
    </row>
    <row r="82" spans="1:23">
      <c r="A82"/>
      <c r="B82" t="s">
        <v>81</v>
      </c>
      <c r="C82" t="s">
        <v>81</v>
      </c>
      <c r="D82" t="s">
        <v>39</v>
      </c>
      <c r="E82" t="s">
        <v>40</v>
      </c>
      <c r="F82" t="str">
        <f>"0001150"</f>
        <v>0001150</v>
      </c>
      <c r="G82">
        <v>6</v>
      </c>
      <c r="H82" t="str">
        <f>"20326108627"</f>
        <v>20326108627</v>
      </c>
      <c r="I82" t="s">
        <v>71</v>
      </c>
      <c r="J82"/>
      <c r="K82">
        <v>42.37</v>
      </c>
      <c r="L82">
        <v>0.0</v>
      </c>
      <c r="M82"/>
      <c r="N82"/>
      <c r="O82">
        <v>7.63</v>
      </c>
      <c r="P82">
        <v>0.0</v>
      </c>
      <c r="Q82">
        <v>50.0</v>
      </c>
      <c r="R82"/>
      <c r="S82"/>
      <c r="T82"/>
      <c r="U82"/>
      <c r="V82"/>
      <c r="W82">
        <v>18</v>
      </c>
    </row>
    <row r="83" spans="1:23">
      <c r="A83"/>
      <c r="B83" t="s">
        <v>81</v>
      </c>
      <c r="C83" t="s">
        <v>81</v>
      </c>
      <c r="D83" t="s">
        <v>33</v>
      </c>
      <c r="E83" t="s">
        <v>34</v>
      </c>
      <c r="F83" t="str">
        <f>"0011922"</f>
        <v>0011922</v>
      </c>
      <c r="G83">
        <v>6</v>
      </c>
      <c r="H83" t="str">
        <f>"20608580833"</f>
        <v>20608580833</v>
      </c>
      <c r="I83" t="s">
        <v>83</v>
      </c>
      <c r="J83"/>
      <c r="K83">
        <v>3241.53</v>
      </c>
      <c r="L83">
        <v>0.0</v>
      </c>
      <c r="M83"/>
      <c r="N83"/>
      <c r="O83">
        <v>583.47</v>
      </c>
      <c r="P83">
        <v>0.0</v>
      </c>
      <c r="Q83">
        <v>3825.0</v>
      </c>
      <c r="R83"/>
      <c r="S83"/>
      <c r="T83"/>
      <c r="U83"/>
      <c r="V83"/>
      <c r="W83">
        <v>18</v>
      </c>
    </row>
    <row r="84" spans="1:23">
      <c r="A84"/>
      <c r="B84" t="s">
        <v>84</v>
      </c>
      <c r="C84" t="s">
        <v>84</v>
      </c>
      <c r="D84" t="s">
        <v>33</v>
      </c>
      <c r="E84" t="s">
        <v>34</v>
      </c>
      <c r="F84" t="str">
        <f>"0011923"</f>
        <v>0011923</v>
      </c>
      <c r="G84">
        <v>1</v>
      </c>
      <c r="H84" t="str">
        <f>"00000541"</f>
        <v>00000541</v>
      </c>
      <c r="I84" t="s">
        <v>85</v>
      </c>
      <c r="J84"/>
      <c r="K84">
        <v>12.71</v>
      </c>
      <c r="L84">
        <v>0.0</v>
      </c>
      <c r="M84"/>
      <c r="N84"/>
      <c r="O84">
        <v>2.29</v>
      </c>
      <c r="P84">
        <v>0.0</v>
      </c>
      <c r="Q84">
        <v>15.0</v>
      </c>
      <c r="R84"/>
      <c r="S84"/>
      <c r="T84"/>
      <c r="U84"/>
      <c r="V84"/>
      <c r="W84">
        <v>18</v>
      </c>
    </row>
    <row r="85" spans="1:23">
      <c r="A85"/>
      <c r="B85" t="s">
        <v>84</v>
      </c>
      <c r="C85" t="s">
        <v>84</v>
      </c>
      <c r="D85" t="s">
        <v>39</v>
      </c>
      <c r="E85" t="s">
        <v>40</v>
      </c>
      <c r="F85" t="str">
        <f>"0001151"</f>
        <v>0001151</v>
      </c>
      <c r="G85">
        <v>6</v>
      </c>
      <c r="H85" t="str">
        <f>"20101951872"</f>
        <v>20101951872</v>
      </c>
      <c r="I85" t="s">
        <v>86</v>
      </c>
      <c r="J85"/>
      <c r="K85">
        <v>11.86</v>
      </c>
      <c r="L85">
        <v>0.0</v>
      </c>
      <c r="M85"/>
      <c r="N85"/>
      <c r="O85">
        <v>2.14</v>
      </c>
      <c r="P85">
        <v>0.0</v>
      </c>
      <c r="Q85">
        <v>14.0</v>
      </c>
      <c r="R85"/>
      <c r="S85"/>
      <c r="T85"/>
      <c r="U85"/>
      <c r="V85"/>
      <c r="W85">
        <v>18</v>
      </c>
    </row>
    <row r="86" spans="1:23">
      <c r="A86"/>
      <c r="B86" t="s">
        <v>84</v>
      </c>
      <c r="C86" t="s">
        <v>84</v>
      </c>
      <c r="D86" t="s">
        <v>33</v>
      </c>
      <c r="E86" t="s">
        <v>34</v>
      </c>
      <c r="F86" t="str">
        <f>"0011924"</f>
        <v>0011924</v>
      </c>
      <c r="G86">
        <v>1</v>
      </c>
      <c r="H86" t="str">
        <f>"00000001"</f>
        <v>00000001</v>
      </c>
      <c r="I86" t="s">
        <v>35</v>
      </c>
      <c r="J86"/>
      <c r="K86">
        <v>4.24</v>
      </c>
      <c r="L86">
        <v>0.0</v>
      </c>
      <c r="M86"/>
      <c r="N86"/>
      <c r="O86">
        <v>0.76</v>
      </c>
      <c r="P86">
        <v>0.0</v>
      </c>
      <c r="Q86">
        <v>5.0</v>
      </c>
      <c r="R86"/>
      <c r="S86"/>
      <c r="T86"/>
      <c r="U86"/>
      <c r="V86"/>
      <c r="W86">
        <v>18</v>
      </c>
    </row>
    <row r="87" spans="1:23">
      <c r="A87"/>
      <c r="B87" t="s">
        <v>87</v>
      </c>
      <c r="C87" t="s">
        <v>87</v>
      </c>
      <c r="D87" t="s">
        <v>33</v>
      </c>
      <c r="E87" t="s">
        <v>34</v>
      </c>
      <c r="F87" t="str">
        <f>"0011925"</f>
        <v>0011925</v>
      </c>
      <c r="G87">
        <v>1</v>
      </c>
      <c r="H87" t="str">
        <f>"00000541"</f>
        <v>00000541</v>
      </c>
      <c r="I87" t="s">
        <v>85</v>
      </c>
      <c r="J87"/>
      <c r="K87">
        <v>55.93</v>
      </c>
      <c r="L87">
        <v>0.0</v>
      </c>
      <c r="M87"/>
      <c r="N87"/>
      <c r="O87">
        <v>10.07</v>
      </c>
      <c r="P87">
        <v>0.0</v>
      </c>
      <c r="Q87">
        <v>66.0</v>
      </c>
      <c r="R87"/>
      <c r="S87"/>
      <c r="T87"/>
      <c r="U87"/>
      <c r="V87"/>
      <c r="W87">
        <v>18</v>
      </c>
    </row>
    <row r="88" spans="1:23">
      <c r="A88"/>
      <c r="B88" t="s">
        <v>87</v>
      </c>
      <c r="C88" t="s">
        <v>87</v>
      </c>
      <c r="D88" t="s">
        <v>33</v>
      </c>
      <c r="E88" t="s">
        <v>34</v>
      </c>
      <c r="F88" t="str">
        <f>"0011926"</f>
        <v>0011926</v>
      </c>
      <c r="G88">
        <v>6</v>
      </c>
      <c r="H88" t="str">
        <f>"20495670733"</f>
        <v>20495670733</v>
      </c>
      <c r="I88" t="s">
        <v>56</v>
      </c>
      <c r="J88"/>
      <c r="K88">
        <v>457.63</v>
      </c>
      <c r="L88">
        <v>0.0</v>
      </c>
      <c r="M88"/>
      <c r="N88"/>
      <c r="O88">
        <v>82.37</v>
      </c>
      <c r="P88">
        <v>0.0</v>
      </c>
      <c r="Q88">
        <v>540.0</v>
      </c>
      <c r="R88"/>
      <c r="S88"/>
      <c r="T88"/>
      <c r="U88"/>
      <c r="V88"/>
      <c r="W88">
        <v>18</v>
      </c>
    </row>
    <row r="89" spans="1:23">
      <c r="A89"/>
      <c r="B89" t="s">
        <v>87</v>
      </c>
      <c r="C89" t="s">
        <v>87</v>
      </c>
      <c r="D89" t="s">
        <v>33</v>
      </c>
      <c r="E89" t="s">
        <v>34</v>
      </c>
      <c r="F89" t="str">
        <f>"0011927"</f>
        <v>0011927</v>
      </c>
      <c r="G89">
        <v>6</v>
      </c>
      <c r="H89" t="str">
        <f>"20495670733"</f>
        <v>20495670733</v>
      </c>
      <c r="I89" t="s">
        <v>56</v>
      </c>
      <c r="J89"/>
      <c r="K89">
        <v>127.12</v>
      </c>
      <c r="L89">
        <v>0.0</v>
      </c>
      <c r="M89"/>
      <c r="N89"/>
      <c r="O89">
        <v>22.88</v>
      </c>
      <c r="P89">
        <v>0.0</v>
      </c>
      <c r="Q89">
        <v>150.0</v>
      </c>
      <c r="R89"/>
      <c r="S89"/>
      <c r="T89"/>
      <c r="U89"/>
      <c r="V89"/>
      <c r="W89">
        <v>18</v>
      </c>
    </row>
    <row r="90" spans="1:23">
      <c r="A90"/>
      <c r="B90" t="s">
        <v>87</v>
      </c>
      <c r="C90" t="s">
        <v>87</v>
      </c>
      <c r="D90" t="s">
        <v>39</v>
      </c>
      <c r="E90" t="s">
        <v>40</v>
      </c>
      <c r="F90" t="str">
        <f>"0001152"</f>
        <v>0001152</v>
      </c>
      <c r="G90">
        <v>6</v>
      </c>
      <c r="H90" t="str">
        <f>"20613108514"</f>
        <v>20613108514</v>
      </c>
      <c r="I90" t="s">
        <v>88</v>
      </c>
      <c r="J90"/>
      <c r="K90">
        <v>33.9</v>
      </c>
      <c r="L90">
        <v>0.0</v>
      </c>
      <c r="M90"/>
      <c r="N90"/>
      <c r="O90">
        <v>6.1</v>
      </c>
      <c r="P90">
        <v>0.0</v>
      </c>
      <c r="Q90">
        <v>40.0</v>
      </c>
      <c r="R90"/>
      <c r="S90"/>
      <c r="T90"/>
      <c r="U90"/>
      <c r="V90"/>
      <c r="W90">
        <v>18</v>
      </c>
    </row>
    <row r="91" spans="1:23">
      <c r="A91"/>
      <c r="B91" t="s">
        <v>87</v>
      </c>
      <c r="C91" t="s">
        <v>87</v>
      </c>
      <c r="D91" t="s">
        <v>33</v>
      </c>
      <c r="E91" t="s">
        <v>34</v>
      </c>
      <c r="F91" t="str">
        <f>"0011928"</f>
        <v>0011928</v>
      </c>
      <c r="G91">
        <v>1</v>
      </c>
      <c r="H91" t="str">
        <f>"00000001"</f>
        <v>00000001</v>
      </c>
      <c r="I91" t="s">
        <v>35</v>
      </c>
      <c r="J91"/>
      <c r="K91">
        <v>21.19</v>
      </c>
      <c r="L91">
        <v>0.0</v>
      </c>
      <c r="M91"/>
      <c r="N91"/>
      <c r="O91">
        <v>3.81</v>
      </c>
      <c r="P91">
        <v>0.0</v>
      </c>
      <c r="Q91">
        <v>25.0</v>
      </c>
      <c r="R91"/>
      <c r="S91"/>
      <c r="T91"/>
      <c r="U91"/>
      <c r="V91"/>
      <c r="W91">
        <v>18</v>
      </c>
    </row>
    <row r="92" spans="1:23">
      <c r="A92"/>
      <c r="B92" t="s">
        <v>89</v>
      </c>
      <c r="C92" t="s">
        <v>89</v>
      </c>
      <c r="D92" t="s">
        <v>33</v>
      </c>
      <c r="E92" t="s">
        <v>34</v>
      </c>
      <c r="F92" t="str">
        <f>"0011929"</f>
        <v>0011929</v>
      </c>
      <c r="G92">
        <v>1</v>
      </c>
      <c r="H92" t="str">
        <f>"00000001"</f>
        <v>00000001</v>
      </c>
      <c r="I92" t="s">
        <v>35</v>
      </c>
      <c r="J92"/>
      <c r="K92">
        <v>1.69</v>
      </c>
      <c r="L92">
        <v>0.0</v>
      </c>
      <c r="M92"/>
      <c r="N92"/>
      <c r="O92">
        <v>0.31</v>
      </c>
      <c r="P92">
        <v>0.0</v>
      </c>
      <c r="Q92">
        <v>2.0</v>
      </c>
      <c r="R92"/>
      <c r="S92"/>
      <c r="T92"/>
      <c r="U92"/>
      <c r="V92"/>
      <c r="W92">
        <v>18</v>
      </c>
    </row>
    <row r="93" spans="1:23">
      <c r="A93"/>
      <c r="B93" t="s">
        <v>89</v>
      </c>
      <c r="C93" t="s">
        <v>89</v>
      </c>
      <c r="D93" t="s">
        <v>39</v>
      </c>
      <c r="E93" t="s">
        <v>40</v>
      </c>
      <c r="F93" t="str">
        <f>"0001153"</f>
        <v>0001153</v>
      </c>
      <c r="G93">
        <v>6</v>
      </c>
      <c r="H93" t="str">
        <f>"20613539116"</f>
        <v>20613539116</v>
      </c>
      <c r="I93" t="s">
        <v>67</v>
      </c>
      <c r="J93"/>
      <c r="K93">
        <v>84.75</v>
      </c>
      <c r="L93">
        <v>0.0</v>
      </c>
      <c r="M93"/>
      <c r="N93"/>
      <c r="O93">
        <v>15.25</v>
      </c>
      <c r="P93">
        <v>0.0</v>
      </c>
      <c r="Q93">
        <v>100.0</v>
      </c>
      <c r="R93"/>
      <c r="S93"/>
      <c r="T93"/>
      <c r="U93"/>
      <c r="V93"/>
      <c r="W93">
        <v>18</v>
      </c>
    </row>
    <row r="94" spans="1:23">
      <c r="A94"/>
      <c r="B94" t="s">
        <v>90</v>
      </c>
      <c r="C94" t="s">
        <v>90</v>
      </c>
      <c r="D94" t="s">
        <v>39</v>
      </c>
      <c r="E94" t="s">
        <v>40</v>
      </c>
      <c r="F94" t="str">
        <f>"0001154"</f>
        <v>0001154</v>
      </c>
      <c r="G94">
        <v>6</v>
      </c>
      <c r="H94" t="str">
        <f>"20326108627"</f>
        <v>20326108627</v>
      </c>
      <c r="I94" t="s">
        <v>71</v>
      </c>
      <c r="J94"/>
      <c r="K94">
        <v>43.22</v>
      </c>
      <c r="L94">
        <v>0.0</v>
      </c>
      <c r="M94"/>
      <c r="N94"/>
      <c r="O94">
        <v>7.78</v>
      </c>
      <c r="P94">
        <v>0.0</v>
      </c>
      <c r="Q94">
        <v>51.0</v>
      </c>
      <c r="R94"/>
      <c r="S94"/>
      <c r="T94"/>
      <c r="U94"/>
      <c r="V94"/>
      <c r="W94">
        <v>18</v>
      </c>
    </row>
    <row r="95" spans="1:23">
      <c r="A95"/>
      <c r="B95" t="s">
        <v>90</v>
      </c>
      <c r="C95" t="s">
        <v>90</v>
      </c>
      <c r="D95" t="s">
        <v>39</v>
      </c>
      <c r="E95" t="s">
        <v>40</v>
      </c>
      <c r="F95" t="str">
        <f>"0001155"</f>
        <v>0001155</v>
      </c>
      <c r="G95">
        <v>6</v>
      </c>
      <c r="H95" t="str">
        <f>"20613183346"</f>
        <v>20613183346</v>
      </c>
      <c r="I95" t="s">
        <v>91</v>
      </c>
      <c r="J95"/>
      <c r="K95">
        <v>28.81</v>
      </c>
      <c r="L95">
        <v>0.0</v>
      </c>
      <c r="M95"/>
      <c r="N95"/>
      <c r="O95">
        <v>5.19</v>
      </c>
      <c r="P95">
        <v>0.0</v>
      </c>
      <c r="Q95">
        <v>34.0</v>
      </c>
      <c r="R95"/>
      <c r="S95"/>
      <c r="T95"/>
      <c r="U95"/>
      <c r="V95"/>
      <c r="W95">
        <v>18</v>
      </c>
    </row>
    <row r="96" spans="1:23">
      <c r="A96"/>
      <c r="B96" t="s">
        <v>90</v>
      </c>
      <c r="C96" t="s">
        <v>90</v>
      </c>
      <c r="D96" t="s">
        <v>39</v>
      </c>
      <c r="E96" t="s">
        <v>40</v>
      </c>
      <c r="F96" t="str">
        <f>"0001156"</f>
        <v>0001156</v>
      </c>
      <c r="G96">
        <v>6</v>
      </c>
      <c r="H96" t="str">
        <f>"20613539116"</f>
        <v>20613539116</v>
      </c>
      <c r="I96" t="s">
        <v>67</v>
      </c>
      <c r="J96"/>
      <c r="K96">
        <v>29.66</v>
      </c>
      <c r="L96">
        <v>0.0</v>
      </c>
      <c r="M96"/>
      <c r="N96"/>
      <c r="O96">
        <v>5.34</v>
      </c>
      <c r="P96">
        <v>0.0</v>
      </c>
      <c r="Q96">
        <v>35.0</v>
      </c>
      <c r="R96"/>
      <c r="S96"/>
      <c r="T96"/>
      <c r="U96"/>
      <c r="V96"/>
      <c r="W96">
        <v>18</v>
      </c>
    </row>
    <row r="97" spans="1:23">
      <c r="A97"/>
      <c r="B97" t="s">
        <v>90</v>
      </c>
      <c r="C97" t="s">
        <v>90</v>
      </c>
      <c r="D97" t="s">
        <v>33</v>
      </c>
      <c r="E97" t="s">
        <v>34</v>
      </c>
      <c r="F97" t="str">
        <f>"0011930"</f>
        <v>0011930</v>
      </c>
      <c r="G97">
        <v>6</v>
      </c>
      <c r="H97" t="str">
        <f>"20491625709"</f>
        <v>20491625709</v>
      </c>
      <c r="I97" t="s">
        <v>92</v>
      </c>
      <c r="J97"/>
      <c r="K97">
        <v>135.59</v>
      </c>
      <c r="L97">
        <v>0.0</v>
      </c>
      <c r="M97"/>
      <c r="N97"/>
      <c r="O97">
        <v>24.41</v>
      </c>
      <c r="P97">
        <v>0.0</v>
      </c>
      <c r="Q97">
        <v>160.0</v>
      </c>
      <c r="R97"/>
      <c r="S97"/>
      <c r="T97"/>
      <c r="U97"/>
      <c r="V97"/>
      <c r="W97">
        <v>18</v>
      </c>
    </row>
    <row r="98" spans="1:23">
      <c r="A98"/>
      <c r="B98" t="s">
        <v>93</v>
      </c>
      <c r="C98" t="s">
        <v>93</v>
      </c>
      <c r="D98" t="s">
        <v>33</v>
      </c>
      <c r="E98" t="s">
        <v>34</v>
      </c>
      <c r="F98" t="str">
        <f>"0011931"</f>
        <v>0011931</v>
      </c>
      <c r="G98">
        <v>6</v>
      </c>
      <c r="H98" t="str">
        <f>"20609039087"</f>
        <v>20609039087</v>
      </c>
      <c r="I98" t="s">
        <v>51</v>
      </c>
      <c r="J98"/>
      <c r="K98">
        <v>108.47</v>
      </c>
      <c r="L98">
        <v>0.0</v>
      </c>
      <c r="M98"/>
      <c r="N98"/>
      <c r="O98">
        <v>19.53</v>
      </c>
      <c r="P98">
        <v>0.0</v>
      </c>
      <c r="Q98">
        <v>128.0</v>
      </c>
      <c r="R98"/>
      <c r="S98"/>
      <c r="T98"/>
      <c r="U98"/>
      <c r="V98"/>
      <c r="W98">
        <v>18</v>
      </c>
    </row>
    <row r="99" spans="1:23">
      <c r="A99"/>
      <c r="B99" t="s">
        <v>93</v>
      </c>
      <c r="C99" t="s">
        <v>93</v>
      </c>
      <c r="D99" t="s">
        <v>33</v>
      </c>
      <c r="E99" t="s">
        <v>34</v>
      </c>
      <c r="F99" t="str">
        <f>"0011932"</f>
        <v>0011932</v>
      </c>
      <c r="G99">
        <v>6</v>
      </c>
      <c r="H99" t="str">
        <f>"20480776250"</f>
        <v>20480776250</v>
      </c>
      <c r="I99" t="s">
        <v>94</v>
      </c>
      <c r="J99"/>
      <c r="K99">
        <v>135.59</v>
      </c>
      <c r="L99">
        <v>0.0</v>
      </c>
      <c r="M99"/>
      <c r="N99"/>
      <c r="O99">
        <v>24.41</v>
      </c>
      <c r="P99">
        <v>0.0</v>
      </c>
      <c r="Q99">
        <v>160.0</v>
      </c>
      <c r="R99"/>
      <c r="S99"/>
      <c r="T99"/>
      <c r="U99"/>
      <c r="V99"/>
      <c r="W99">
        <v>18</v>
      </c>
    </row>
    <row r="100" spans="1:23">
      <c r="A100"/>
      <c r="B100" t="s">
        <v>93</v>
      </c>
      <c r="C100" t="s">
        <v>93</v>
      </c>
      <c r="D100" t="s">
        <v>33</v>
      </c>
      <c r="E100" t="s">
        <v>34</v>
      </c>
      <c r="F100" t="str">
        <f>"0011933"</f>
        <v>0011933</v>
      </c>
      <c r="G100">
        <v>6</v>
      </c>
      <c r="H100" t="str">
        <f>"20146796347"</f>
        <v>20146796347</v>
      </c>
      <c r="I100" t="s">
        <v>50</v>
      </c>
      <c r="J100"/>
      <c r="K100">
        <v>12.71</v>
      </c>
      <c r="L100">
        <v>0.0</v>
      </c>
      <c r="M100"/>
      <c r="N100"/>
      <c r="O100">
        <v>2.29</v>
      </c>
      <c r="P100">
        <v>0.0</v>
      </c>
      <c r="Q100">
        <v>15.0</v>
      </c>
      <c r="R100"/>
      <c r="S100"/>
      <c r="T100"/>
      <c r="U100"/>
      <c r="V100"/>
      <c r="W100">
        <v>18</v>
      </c>
    </row>
    <row r="101" spans="1:23">
      <c r="A101"/>
      <c r="B101" t="s">
        <v>93</v>
      </c>
      <c r="C101" t="s">
        <v>93</v>
      </c>
      <c r="D101" t="s">
        <v>39</v>
      </c>
      <c r="E101" t="s">
        <v>40</v>
      </c>
      <c r="F101" t="str">
        <f>"0001157"</f>
        <v>0001157</v>
      </c>
      <c r="G101">
        <v>6</v>
      </c>
      <c r="H101" t="str">
        <f>"20148260843"</f>
        <v>20148260843</v>
      </c>
      <c r="I101" t="s">
        <v>47</v>
      </c>
      <c r="J101"/>
      <c r="K101">
        <v>8.47</v>
      </c>
      <c r="L101">
        <v>0.0</v>
      </c>
      <c r="M101"/>
      <c r="N101"/>
      <c r="O101">
        <v>1.53</v>
      </c>
      <c r="P101">
        <v>0.0</v>
      </c>
      <c r="Q101">
        <v>10.0</v>
      </c>
      <c r="R101"/>
      <c r="S101"/>
      <c r="T101"/>
      <c r="U101"/>
      <c r="V101"/>
      <c r="W101">
        <v>18</v>
      </c>
    </row>
    <row r="102" spans="1:23">
      <c r="A102"/>
      <c r="B102" t="s">
        <v>93</v>
      </c>
      <c r="C102" t="s">
        <v>93</v>
      </c>
      <c r="D102" t="s">
        <v>39</v>
      </c>
      <c r="E102" t="s">
        <v>40</v>
      </c>
      <c r="F102" t="str">
        <f>"0001158"</f>
        <v>0001158</v>
      </c>
      <c r="G102">
        <v>6</v>
      </c>
      <c r="H102" t="str">
        <f>"20606259094"</f>
        <v>20606259094</v>
      </c>
      <c r="I102" t="s">
        <v>46</v>
      </c>
      <c r="J102"/>
      <c r="K102">
        <v>48.14</v>
      </c>
      <c r="L102">
        <v>0.0</v>
      </c>
      <c r="M102"/>
      <c r="N102"/>
      <c r="O102">
        <v>8.66</v>
      </c>
      <c r="P102">
        <v>0.0</v>
      </c>
      <c r="Q102">
        <v>56.8</v>
      </c>
      <c r="R102"/>
      <c r="S102"/>
      <c r="T102"/>
      <c r="U102"/>
      <c r="V102"/>
      <c r="W102">
        <v>18</v>
      </c>
    </row>
    <row r="103" spans="1:23">
      <c r="A103"/>
      <c r="B103" t="s">
        <v>93</v>
      </c>
      <c r="C103" t="s">
        <v>93</v>
      </c>
      <c r="D103" t="s">
        <v>33</v>
      </c>
      <c r="E103" t="s">
        <v>34</v>
      </c>
      <c r="F103" t="str">
        <f>"0011934"</f>
        <v>0011934</v>
      </c>
      <c r="G103">
        <v>1</v>
      </c>
      <c r="H103" t="str">
        <f>"72426463"</f>
        <v>72426463</v>
      </c>
      <c r="I103" t="s">
        <v>95</v>
      </c>
      <c r="J103"/>
      <c r="K103">
        <v>28.81</v>
      </c>
      <c r="L103">
        <v>0.0</v>
      </c>
      <c r="M103"/>
      <c r="N103"/>
      <c r="O103">
        <v>5.19</v>
      </c>
      <c r="P103">
        <v>0.0</v>
      </c>
      <c r="Q103">
        <v>34.0</v>
      </c>
      <c r="R103"/>
      <c r="S103"/>
      <c r="T103"/>
      <c r="U103"/>
      <c r="V103"/>
      <c r="W103">
        <v>18</v>
      </c>
    </row>
    <row r="104" spans="1:23">
      <c r="A104"/>
      <c r="B104" t="s">
        <v>93</v>
      </c>
      <c r="C104" t="s">
        <v>93</v>
      </c>
      <c r="D104" t="s">
        <v>33</v>
      </c>
      <c r="E104" t="s">
        <v>34</v>
      </c>
      <c r="F104" t="str">
        <f>"0011935"</f>
        <v>0011935</v>
      </c>
      <c r="G104">
        <v>1</v>
      </c>
      <c r="H104" t="str">
        <f>"27575176"</f>
        <v>27575176</v>
      </c>
      <c r="I104" t="s">
        <v>96</v>
      </c>
      <c r="J104"/>
      <c r="K104">
        <v>8.47</v>
      </c>
      <c r="L104">
        <v>0.0</v>
      </c>
      <c r="M104"/>
      <c r="N104"/>
      <c r="O104">
        <v>1.53</v>
      </c>
      <c r="P104">
        <v>0.0</v>
      </c>
      <c r="Q104">
        <v>10.0</v>
      </c>
      <c r="R104"/>
      <c r="S104"/>
      <c r="T104"/>
      <c r="U104"/>
      <c r="V104"/>
      <c r="W104">
        <v>18</v>
      </c>
    </row>
    <row r="105" spans="1:23">
      <c r="A105"/>
      <c r="B105" t="s">
        <v>97</v>
      </c>
      <c r="C105" t="s">
        <v>97</v>
      </c>
      <c r="D105" t="s">
        <v>33</v>
      </c>
      <c r="E105" t="s">
        <v>34</v>
      </c>
      <c r="F105" t="str">
        <f>"0011936"</f>
        <v>0011936</v>
      </c>
      <c r="G105">
        <v>1</v>
      </c>
      <c r="H105" t="str">
        <f>"44482789"</f>
        <v>44482789</v>
      </c>
      <c r="I105" t="s">
        <v>98</v>
      </c>
      <c r="J105"/>
      <c r="K105">
        <v>30.51</v>
      </c>
      <c r="L105">
        <v>0.0</v>
      </c>
      <c r="M105"/>
      <c r="N105"/>
      <c r="O105">
        <v>5.49</v>
      </c>
      <c r="P105">
        <v>0.0</v>
      </c>
      <c r="Q105">
        <v>36.0</v>
      </c>
      <c r="R105"/>
      <c r="S105"/>
      <c r="T105"/>
      <c r="U105"/>
      <c r="V105"/>
      <c r="W105">
        <v>18</v>
      </c>
    </row>
    <row r="106" spans="1:23">
      <c r="A106"/>
      <c r="B106" t="s">
        <v>97</v>
      </c>
      <c r="C106" t="s">
        <v>97</v>
      </c>
      <c r="D106" t="s">
        <v>33</v>
      </c>
      <c r="E106" t="s">
        <v>34</v>
      </c>
      <c r="F106" t="str">
        <f>"0011937"</f>
        <v>0011937</v>
      </c>
      <c r="G106">
        <v>1</v>
      </c>
      <c r="H106" t="str">
        <f>"27567855"</f>
        <v>27567855</v>
      </c>
      <c r="I106" t="s">
        <v>99</v>
      </c>
      <c r="J106"/>
      <c r="K106">
        <v>27.12</v>
      </c>
      <c r="L106">
        <v>0.0</v>
      </c>
      <c r="M106"/>
      <c r="N106"/>
      <c r="O106">
        <v>4.88</v>
      </c>
      <c r="P106">
        <v>0.0</v>
      </c>
      <c r="Q106">
        <v>32.0</v>
      </c>
      <c r="R106"/>
      <c r="S106"/>
      <c r="T106"/>
      <c r="U106"/>
      <c r="V106"/>
      <c r="W106">
        <v>18</v>
      </c>
    </row>
    <row r="107" spans="1:23">
      <c r="A107"/>
      <c r="B107" t="s">
        <v>97</v>
      </c>
      <c r="C107" t="s">
        <v>97</v>
      </c>
      <c r="D107" t="s">
        <v>33</v>
      </c>
      <c r="E107" t="s">
        <v>34</v>
      </c>
      <c r="F107" t="str">
        <f>"0011938"</f>
        <v>0011938</v>
      </c>
      <c r="G107">
        <v>1</v>
      </c>
      <c r="H107" t="str">
        <f>"000CCHCH"</f>
        <v>000CCHCH</v>
      </c>
      <c r="I107" t="s">
        <v>100</v>
      </c>
      <c r="J107"/>
      <c r="K107">
        <v>254.24</v>
      </c>
      <c r="L107">
        <v>0.0</v>
      </c>
      <c r="M107"/>
      <c r="N107"/>
      <c r="O107">
        <v>45.76</v>
      </c>
      <c r="P107">
        <v>0.0</v>
      </c>
      <c r="Q107">
        <v>300.0</v>
      </c>
      <c r="R107"/>
      <c r="S107"/>
      <c r="T107"/>
      <c r="U107"/>
      <c r="V107"/>
      <c r="W107">
        <v>18</v>
      </c>
    </row>
    <row r="108" spans="1:23">
      <c r="A108"/>
      <c r="B108" t="s">
        <v>97</v>
      </c>
      <c r="C108" t="s">
        <v>97</v>
      </c>
      <c r="D108" t="s">
        <v>33</v>
      </c>
      <c r="E108" t="s">
        <v>34</v>
      </c>
      <c r="F108" t="str">
        <f>"0011939"</f>
        <v>0011939</v>
      </c>
      <c r="G108">
        <v>6</v>
      </c>
      <c r="H108" t="str">
        <f>"20608473174"</f>
        <v>20608473174</v>
      </c>
      <c r="I108" t="s">
        <v>53</v>
      </c>
      <c r="J108"/>
      <c r="K108">
        <v>20.34</v>
      </c>
      <c r="L108">
        <v>0.0</v>
      </c>
      <c r="M108"/>
      <c r="N108"/>
      <c r="O108">
        <v>3.66</v>
      </c>
      <c r="P108">
        <v>0.0</v>
      </c>
      <c r="Q108">
        <v>24.0</v>
      </c>
      <c r="R108"/>
      <c r="S108"/>
      <c r="T108"/>
      <c r="U108"/>
      <c r="V108"/>
      <c r="W108">
        <v>18</v>
      </c>
    </row>
    <row r="109" spans="1:23">
      <c r="A109"/>
      <c r="B109" t="s">
        <v>97</v>
      </c>
      <c r="C109" t="s">
        <v>97</v>
      </c>
      <c r="D109" t="s">
        <v>33</v>
      </c>
      <c r="E109" t="s">
        <v>34</v>
      </c>
      <c r="F109" t="str">
        <f>"0011940"</f>
        <v>0011940</v>
      </c>
      <c r="G109">
        <v>1</v>
      </c>
      <c r="H109" t="str">
        <f>"00000ROX"</f>
        <v>00000ROX</v>
      </c>
      <c r="I109" t="s">
        <v>101</v>
      </c>
      <c r="J109"/>
      <c r="K109">
        <v>16.95</v>
      </c>
      <c r="L109">
        <v>0.0</v>
      </c>
      <c r="M109"/>
      <c r="N109"/>
      <c r="O109">
        <v>3.05</v>
      </c>
      <c r="P109">
        <v>0.0</v>
      </c>
      <c r="Q109">
        <v>20.0</v>
      </c>
      <c r="R109"/>
      <c r="S109"/>
      <c r="T109"/>
      <c r="U109"/>
      <c r="V109"/>
      <c r="W109">
        <v>18</v>
      </c>
    </row>
    <row r="110" spans="1:23">
      <c r="A110"/>
      <c r="B110" t="s">
        <v>97</v>
      </c>
      <c r="C110" t="s">
        <v>97</v>
      </c>
      <c r="D110" t="s">
        <v>33</v>
      </c>
      <c r="E110" t="s">
        <v>34</v>
      </c>
      <c r="F110" t="str">
        <f>"0011941"</f>
        <v>0011941</v>
      </c>
      <c r="G110">
        <v>1</v>
      </c>
      <c r="H110" t="str">
        <f>"27567855"</f>
        <v>27567855</v>
      </c>
      <c r="I110" t="s">
        <v>99</v>
      </c>
      <c r="J110"/>
      <c r="K110">
        <v>4.24</v>
      </c>
      <c r="L110">
        <v>0.0</v>
      </c>
      <c r="M110"/>
      <c r="N110"/>
      <c r="O110">
        <v>0.76</v>
      </c>
      <c r="P110">
        <v>0.0</v>
      </c>
      <c r="Q110">
        <v>5.0</v>
      </c>
      <c r="R110"/>
      <c r="S110"/>
      <c r="T110"/>
      <c r="U110"/>
      <c r="V110"/>
      <c r="W110">
        <v>18</v>
      </c>
    </row>
    <row r="111" spans="1:23">
      <c r="A111"/>
      <c r="B111" t="s">
        <v>97</v>
      </c>
      <c r="C111" t="s">
        <v>97</v>
      </c>
      <c r="D111" t="s">
        <v>39</v>
      </c>
      <c r="E111" t="s">
        <v>40</v>
      </c>
      <c r="F111" t="str">
        <f>"0001159"</f>
        <v>0001159</v>
      </c>
      <c r="G111">
        <v>6</v>
      </c>
      <c r="H111" t="str">
        <f>"20613539116"</f>
        <v>20613539116</v>
      </c>
      <c r="I111" t="s">
        <v>67</v>
      </c>
      <c r="J111"/>
      <c r="K111">
        <v>4.24</v>
      </c>
      <c r="L111">
        <v>0.0</v>
      </c>
      <c r="M111"/>
      <c r="N111"/>
      <c r="O111">
        <v>0.76</v>
      </c>
      <c r="P111">
        <v>0.0</v>
      </c>
      <c r="Q111">
        <v>5.0</v>
      </c>
      <c r="R111"/>
      <c r="S111"/>
      <c r="T111"/>
      <c r="U111"/>
      <c r="V111"/>
      <c r="W111">
        <v>18</v>
      </c>
    </row>
    <row r="112" spans="1:23">
      <c r="A112"/>
      <c r="B112" t="s">
        <v>102</v>
      </c>
      <c r="C112" t="s">
        <v>102</v>
      </c>
      <c r="D112" t="s">
        <v>39</v>
      </c>
      <c r="E112" t="s">
        <v>40</v>
      </c>
      <c r="F112" t="str">
        <f>"0001160"</f>
        <v>0001160</v>
      </c>
      <c r="G112">
        <v>6</v>
      </c>
      <c r="H112" t="str">
        <f>"20459346750"</f>
        <v>20459346750</v>
      </c>
      <c r="I112" t="s">
        <v>103</v>
      </c>
      <c r="J112"/>
      <c r="K112">
        <v>39.41</v>
      </c>
      <c r="L112">
        <v>0.0</v>
      </c>
      <c r="M112"/>
      <c r="N112"/>
      <c r="O112">
        <v>7.09</v>
      </c>
      <c r="P112">
        <v>0.0</v>
      </c>
      <c r="Q112">
        <v>46.5</v>
      </c>
      <c r="R112"/>
      <c r="S112"/>
      <c r="T112"/>
      <c r="U112"/>
      <c r="V112"/>
      <c r="W112">
        <v>18</v>
      </c>
    </row>
    <row r="113" spans="1:23">
      <c r="A113"/>
      <c r="B113" t="s">
        <v>102</v>
      </c>
      <c r="C113" t="s">
        <v>102</v>
      </c>
      <c r="D113" t="s">
        <v>39</v>
      </c>
      <c r="E113" t="s">
        <v>40</v>
      </c>
      <c r="F113" t="str">
        <f>"0001161"</f>
        <v>0001161</v>
      </c>
      <c r="G113">
        <v>6</v>
      </c>
      <c r="H113" t="str">
        <f>"20613539116"</f>
        <v>20613539116</v>
      </c>
      <c r="I113" t="s">
        <v>67</v>
      </c>
      <c r="J113"/>
      <c r="K113">
        <v>11.86</v>
      </c>
      <c r="L113">
        <v>0.0</v>
      </c>
      <c r="M113"/>
      <c r="N113"/>
      <c r="O113">
        <v>2.14</v>
      </c>
      <c r="P113">
        <v>0.0</v>
      </c>
      <c r="Q113">
        <v>14.0</v>
      </c>
      <c r="R113"/>
      <c r="S113"/>
      <c r="T113"/>
      <c r="U113"/>
      <c r="V113"/>
      <c r="W113">
        <v>18</v>
      </c>
    </row>
    <row r="114" spans="1:23">
      <c r="A114"/>
      <c r="B114" t="s">
        <v>102</v>
      </c>
      <c r="C114" t="s">
        <v>102</v>
      </c>
      <c r="D114" t="s">
        <v>33</v>
      </c>
      <c r="E114" t="s">
        <v>34</v>
      </c>
      <c r="F114" t="str">
        <f>"0011942"</f>
        <v>0011942</v>
      </c>
      <c r="G114">
        <v>1</v>
      </c>
      <c r="H114" t="str">
        <f>"00000001"</f>
        <v>00000001</v>
      </c>
      <c r="I114" t="s">
        <v>35</v>
      </c>
      <c r="J114"/>
      <c r="K114">
        <v>6.78</v>
      </c>
      <c r="L114">
        <v>0.0</v>
      </c>
      <c r="M114"/>
      <c r="N114"/>
      <c r="O114">
        <v>1.22</v>
      </c>
      <c r="P114">
        <v>0.0</v>
      </c>
      <c r="Q114">
        <v>8.0</v>
      </c>
      <c r="R114"/>
      <c r="S114"/>
      <c r="T114"/>
      <c r="U114"/>
      <c r="V114"/>
      <c r="W114">
        <v>18</v>
      </c>
    </row>
    <row r="115" spans="1:23">
      <c r="A115"/>
      <c r="B115" t="s">
        <v>102</v>
      </c>
      <c r="C115" t="s">
        <v>102</v>
      </c>
      <c r="D115" t="s">
        <v>33</v>
      </c>
      <c r="E115" t="s">
        <v>34</v>
      </c>
      <c r="F115" t="str">
        <f>"0011943"</f>
        <v>0011943</v>
      </c>
      <c r="G115">
        <v>6</v>
      </c>
      <c r="H115" t="str">
        <f>"20608473174"</f>
        <v>20608473174</v>
      </c>
      <c r="I115" t="s">
        <v>53</v>
      </c>
      <c r="J115"/>
      <c r="K115">
        <v>6.78</v>
      </c>
      <c r="L115">
        <v>0.0</v>
      </c>
      <c r="M115"/>
      <c r="N115"/>
      <c r="O115">
        <v>1.22</v>
      </c>
      <c r="P115">
        <v>0.0</v>
      </c>
      <c r="Q115">
        <v>8.0</v>
      </c>
      <c r="R115"/>
      <c r="S115"/>
      <c r="T115"/>
      <c r="U115"/>
      <c r="V115"/>
      <c r="W115">
        <v>18</v>
      </c>
    </row>
    <row r="116" spans="1:23">
      <c r="A116"/>
      <c r="B116" t="s">
        <v>102</v>
      </c>
      <c r="C116" t="s">
        <v>102</v>
      </c>
      <c r="D116" t="s">
        <v>39</v>
      </c>
      <c r="E116" t="s">
        <v>40</v>
      </c>
      <c r="F116" t="str">
        <f>"0001162"</f>
        <v>0001162</v>
      </c>
      <c r="G116">
        <v>6</v>
      </c>
      <c r="H116" t="str">
        <f>"20613539116"</f>
        <v>20613539116</v>
      </c>
      <c r="I116" t="s">
        <v>67</v>
      </c>
      <c r="J116"/>
      <c r="K116">
        <v>35.59</v>
      </c>
      <c r="L116">
        <v>0.0</v>
      </c>
      <c r="M116"/>
      <c r="N116"/>
      <c r="O116">
        <v>6.41</v>
      </c>
      <c r="P116">
        <v>0.0</v>
      </c>
      <c r="Q116">
        <v>42.0</v>
      </c>
      <c r="R116"/>
      <c r="S116"/>
      <c r="T116"/>
      <c r="U116"/>
      <c r="V116"/>
      <c r="W116">
        <v>18</v>
      </c>
    </row>
    <row r="117" spans="1:23">
      <c r="A117"/>
      <c r="B117" t="s">
        <v>102</v>
      </c>
      <c r="C117" t="s">
        <v>102</v>
      </c>
      <c r="D117" t="s">
        <v>33</v>
      </c>
      <c r="E117" t="s">
        <v>34</v>
      </c>
      <c r="F117" t="str">
        <f>"0011944"</f>
        <v>0011944</v>
      </c>
      <c r="G117">
        <v>1</v>
      </c>
      <c r="H117" t="str">
        <f>"72473287"</f>
        <v>72473287</v>
      </c>
      <c r="I117" t="s">
        <v>104</v>
      </c>
      <c r="J117"/>
      <c r="K117">
        <v>12.71</v>
      </c>
      <c r="L117">
        <v>0.0</v>
      </c>
      <c r="M117"/>
      <c r="N117"/>
      <c r="O117">
        <v>2.29</v>
      </c>
      <c r="P117">
        <v>0.0</v>
      </c>
      <c r="Q117">
        <v>15.0</v>
      </c>
      <c r="R117"/>
      <c r="S117"/>
      <c r="T117"/>
      <c r="U117"/>
      <c r="V117"/>
      <c r="W117">
        <v>18</v>
      </c>
    </row>
    <row r="118" spans="1:23">
      <c r="A118"/>
      <c r="B118" t="s">
        <v>105</v>
      </c>
      <c r="C118" t="s">
        <v>105</v>
      </c>
      <c r="D118" t="s">
        <v>33</v>
      </c>
      <c r="E118" t="s">
        <v>34</v>
      </c>
      <c r="F118" t="str">
        <f>"0011945"</f>
        <v>0011945</v>
      </c>
      <c r="G118">
        <v>1</v>
      </c>
      <c r="H118" t="str">
        <f>"00000001"</f>
        <v>00000001</v>
      </c>
      <c r="I118" t="s">
        <v>35</v>
      </c>
      <c r="J118"/>
      <c r="K118">
        <v>58.47</v>
      </c>
      <c r="L118">
        <v>0.0</v>
      </c>
      <c r="M118"/>
      <c r="N118"/>
      <c r="O118">
        <v>10.53</v>
      </c>
      <c r="P118">
        <v>0.0</v>
      </c>
      <c r="Q118">
        <v>69.0</v>
      </c>
      <c r="R118"/>
      <c r="S118"/>
      <c r="T118"/>
      <c r="U118"/>
      <c r="V118"/>
      <c r="W118">
        <v>18</v>
      </c>
    </row>
    <row r="119" spans="1:23">
      <c r="A119"/>
      <c r="B119" t="s">
        <v>105</v>
      </c>
      <c r="C119" t="s">
        <v>105</v>
      </c>
      <c r="D119" t="s">
        <v>33</v>
      </c>
      <c r="E119" t="s">
        <v>34</v>
      </c>
      <c r="F119" t="str">
        <f>"0011946"</f>
        <v>0011946</v>
      </c>
      <c r="G119">
        <v>1</v>
      </c>
      <c r="H119" t="str">
        <f>"000DORIS"</f>
        <v>000DORIS</v>
      </c>
      <c r="I119" t="s">
        <v>106</v>
      </c>
      <c r="J119"/>
      <c r="K119">
        <v>37.29</v>
      </c>
      <c r="L119">
        <v>0.0</v>
      </c>
      <c r="M119"/>
      <c r="N119"/>
      <c r="O119">
        <v>6.71</v>
      </c>
      <c r="P119">
        <v>0.0</v>
      </c>
      <c r="Q119">
        <v>44.0</v>
      </c>
      <c r="R119"/>
      <c r="S119"/>
      <c r="T119"/>
      <c r="U119"/>
      <c r="V119"/>
      <c r="W119">
        <v>18</v>
      </c>
    </row>
    <row r="120" spans="1:23">
      <c r="A120"/>
      <c r="B120" t="s">
        <v>105</v>
      </c>
      <c r="C120" t="s">
        <v>105</v>
      </c>
      <c r="D120" t="s">
        <v>33</v>
      </c>
      <c r="E120" t="s">
        <v>34</v>
      </c>
      <c r="F120" t="str">
        <f>"0011947"</f>
        <v>0011947</v>
      </c>
      <c r="G120">
        <v>1</v>
      </c>
      <c r="H120" t="str">
        <f>"70658712"</f>
        <v>70658712</v>
      </c>
      <c r="I120" t="s">
        <v>107</v>
      </c>
      <c r="J120"/>
      <c r="K120">
        <v>37.71</v>
      </c>
      <c r="L120">
        <v>0.0</v>
      </c>
      <c r="M120"/>
      <c r="N120"/>
      <c r="O120">
        <v>6.79</v>
      </c>
      <c r="P120">
        <v>0.0</v>
      </c>
      <c r="Q120">
        <v>44.5</v>
      </c>
      <c r="R120"/>
      <c r="S120"/>
      <c r="T120"/>
      <c r="U120"/>
      <c r="V120"/>
      <c r="W120">
        <v>18</v>
      </c>
    </row>
    <row r="121" spans="1:23">
      <c r="A121"/>
      <c r="B121" t="s">
        <v>105</v>
      </c>
      <c r="C121" t="s">
        <v>105</v>
      </c>
      <c r="D121" t="s">
        <v>33</v>
      </c>
      <c r="E121" t="s">
        <v>34</v>
      </c>
      <c r="F121" t="str">
        <f>"0011948"</f>
        <v>0011948</v>
      </c>
      <c r="G121">
        <v>1</v>
      </c>
      <c r="H121" t="str">
        <f>"70658712"</f>
        <v>70658712</v>
      </c>
      <c r="I121" t="s">
        <v>107</v>
      </c>
      <c r="J121"/>
      <c r="K121">
        <v>46.19</v>
      </c>
      <c r="L121">
        <v>0.0</v>
      </c>
      <c r="M121"/>
      <c r="N121"/>
      <c r="O121">
        <v>8.31</v>
      </c>
      <c r="P121">
        <v>0.0</v>
      </c>
      <c r="Q121">
        <v>54.5</v>
      </c>
      <c r="R121"/>
      <c r="S121"/>
      <c r="T121"/>
      <c r="U121"/>
      <c r="V121"/>
      <c r="W121">
        <v>18</v>
      </c>
    </row>
    <row r="122" spans="1:23">
      <c r="A122"/>
      <c r="B122" t="s">
        <v>108</v>
      </c>
      <c r="C122" t="s">
        <v>108</v>
      </c>
      <c r="D122" t="s">
        <v>33</v>
      </c>
      <c r="E122" t="s">
        <v>34</v>
      </c>
      <c r="F122" t="str">
        <f>"0011949"</f>
        <v>0011949</v>
      </c>
      <c r="G122">
        <v>1</v>
      </c>
      <c r="H122" t="str">
        <f>"0000-680"</f>
        <v>0000-680</v>
      </c>
      <c r="I122" t="s">
        <v>109</v>
      </c>
      <c r="J122"/>
      <c r="K122">
        <v>153.39</v>
      </c>
      <c r="L122">
        <v>0.0</v>
      </c>
      <c r="M122"/>
      <c r="N122"/>
      <c r="O122">
        <v>27.61</v>
      </c>
      <c r="P122">
        <v>0.0</v>
      </c>
      <c r="Q122">
        <v>181.0</v>
      </c>
      <c r="R122"/>
      <c r="S122"/>
      <c r="T122"/>
      <c r="U122"/>
      <c r="V122"/>
      <c r="W122">
        <v>18</v>
      </c>
    </row>
    <row r="123" spans="1:23">
      <c r="A123"/>
      <c r="B123" t="s">
        <v>108</v>
      </c>
      <c r="C123" t="s">
        <v>108</v>
      </c>
      <c r="D123" t="s">
        <v>33</v>
      </c>
      <c r="E123" t="s">
        <v>34</v>
      </c>
      <c r="F123" t="str">
        <f>"0011950"</f>
        <v>0011950</v>
      </c>
      <c r="G123">
        <v>6</v>
      </c>
      <c r="H123" t="str">
        <f>"20609039087"</f>
        <v>20609039087</v>
      </c>
      <c r="I123" t="s">
        <v>51</v>
      </c>
      <c r="J123"/>
      <c r="K123">
        <v>174.58</v>
      </c>
      <c r="L123">
        <v>0.0</v>
      </c>
      <c r="M123"/>
      <c r="N123"/>
      <c r="O123">
        <v>31.42</v>
      </c>
      <c r="P123">
        <v>0.0</v>
      </c>
      <c r="Q123">
        <v>206.0</v>
      </c>
      <c r="R123"/>
      <c r="S123"/>
      <c r="T123"/>
      <c r="U123"/>
      <c r="V123"/>
      <c r="W123">
        <v>18</v>
      </c>
    </row>
    <row r="124" spans="1:23">
      <c r="A124"/>
      <c r="B124" t="s">
        <v>108</v>
      </c>
      <c r="C124" t="s">
        <v>108</v>
      </c>
      <c r="D124" t="s">
        <v>33</v>
      </c>
      <c r="E124" t="s">
        <v>34</v>
      </c>
      <c r="F124" t="str">
        <f>"0011951"</f>
        <v>0011951</v>
      </c>
      <c r="G124">
        <v>6</v>
      </c>
      <c r="H124" t="str">
        <f>"20609039087"</f>
        <v>20609039087</v>
      </c>
      <c r="I124" t="s">
        <v>51</v>
      </c>
      <c r="J124"/>
      <c r="K124">
        <v>13.98</v>
      </c>
      <c r="L124">
        <v>0.0</v>
      </c>
      <c r="M124"/>
      <c r="N124"/>
      <c r="O124">
        <v>2.52</v>
      </c>
      <c r="P124">
        <v>0.0</v>
      </c>
      <c r="Q124">
        <v>16.5</v>
      </c>
      <c r="R124"/>
      <c r="S124"/>
      <c r="T124"/>
      <c r="U124"/>
      <c r="V124"/>
      <c r="W124">
        <v>18</v>
      </c>
    </row>
    <row r="125" spans="1:23">
      <c r="A125"/>
      <c r="B125" t="s">
        <v>108</v>
      </c>
      <c r="C125" t="s">
        <v>108</v>
      </c>
      <c r="D125" t="s">
        <v>33</v>
      </c>
      <c r="E125" t="s">
        <v>34</v>
      </c>
      <c r="F125" t="str">
        <f>"0011952"</f>
        <v>0011952</v>
      </c>
      <c r="G125">
        <v>6</v>
      </c>
      <c r="H125" t="str">
        <f>"20146796347"</f>
        <v>20146796347</v>
      </c>
      <c r="I125" t="s">
        <v>50</v>
      </c>
      <c r="J125"/>
      <c r="K125">
        <v>6.78</v>
      </c>
      <c r="L125">
        <v>0.0</v>
      </c>
      <c r="M125"/>
      <c r="N125"/>
      <c r="O125">
        <v>1.22</v>
      </c>
      <c r="P125">
        <v>0.0</v>
      </c>
      <c r="Q125">
        <v>8.0</v>
      </c>
      <c r="R125"/>
      <c r="S125"/>
      <c r="T125"/>
      <c r="U125"/>
      <c r="V125"/>
      <c r="W125">
        <v>18</v>
      </c>
    </row>
    <row r="126" spans="1:23">
      <c r="A126"/>
      <c r="B126" t="s">
        <v>108</v>
      </c>
      <c r="C126" t="s">
        <v>108</v>
      </c>
      <c r="D126" t="s">
        <v>33</v>
      </c>
      <c r="E126" t="s">
        <v>34</v>
      </c>
      <c r="F126" t="str">
        <f>"0011953"</f>
        <v>0011953</v>
      </c>
      <c r="G126">
        <v>1</v>
      </c>
      <c r="H126" t="str">
        <f>"46618159"</f>
        <v>46618159</v>
      </c>
      <c r="I126" t="s">
        <v>110</v>
      </c>
      <c r="J126"/>
      <c r="K126">
        <v>59.83</v>
      </c>
      <c r="L126">
        <v>0.0</v>
      </c>
      <c r="M126"/>
      <c r="N126"/>
      <c r="O126">
        <v>10.77</v>
      </c>
      <c r="P126">
        <v>0.0</v>
      </c>
      <c r="Q126">
        <v>70.6</v>
      </c>
      <c r="R126"/>
      <c r="S126"/>
      <c r="T126"/>
      <c r="U126"/>
      <c r="V126"/>
      <c r="W126">
        <v>18</v>
      </c>
    </row>
    <row r="127" spans="1:23">
      <c r="A127"/>
      <c r="B127" t="s">
        <v>111</v>
      </c>
      <c r="C127" t="s">
        <v>111</v>
      </c>
      <c r="D127" t="s">
        <v>33</v>
      </c>
      <c r="E127" t="s">
        <v>34</v>
      </c>
      <c r="F127" t="str">
        <f>"0011954"</f>
        <v>0011954</v>
      </c>
      <c r="G127">
        <v>1</v>
      </c>
      <c r="H127" t="str">
        <f>"73709710"</f>
        <v>73709710</v>
      </c>
      <c r="I127" t="s">
        <v>112</v>
      </c>
      <c r="J127"/>
      <c r="K127">
        <v>16.95</v>
      </c>
      <c r="L127">
        <v>0.0</v>
      </c>
      <c r="M127"/>
      <c r="N127"/>
      <c r="O127">
        <v>3.05</v>
      </c>
      <c r="P127">
        <v>0.0</v>
      </c>
      <c r="Q127">
        <v>20.0</v>
      </c>
      <c r="R127"/>
      <c r="S127"/>
      <c r="T127"/>
      <c r="U127"/>
      <c r="V127"/>
      <c r="W127">
        <v>18</v>
      </c>
    </row>
    <row r="128" spans="1:23">
      <c r="A128"/>
      <c r="B128" t="s">
        <v>111</v>
      </c>
      <c r="C128" t="s">
        <v>111</v>
      </c>
      <c r="D128" t="s">
        <v>33</v>
      </c>
      <c r="E128" t="s">
        <v>34</v>
      </c>
      <c r="F128" t="str">
        <f>"0011955"</f>
        <v>0011955</v>
      </c>
      <c r="G128">
        <v>1</v>
      </c>
      <c r="H128" t="str">
        <f>"70658712"</f>
        <v>70658712</v>
      </c>
      <c r="I128" t="s">
        <v>107</v>
      </c>
      <c r="J128"/>
      <c r="K128">
        <v>22.88</v>
      </c>
      <c r="L128">
        <v>0.0</v>
      </c>
      <c r="M128"/>
      <c r="N128"/>
      <c r="O128">
        <v>4.12</v>
      </c>
      <c r="P128">
        <v>0.0</v>
      </c>
      <c r="Q128">
        <v>27.0</v>
      </c>
      <c r="R128"/>
      <c r="S128"/>
      <c r="T128"/>
      <c r="U128"/>
      <c r="V128"/>
      <c r="W128">
        <v>18</v>
      </c>
    </row>
    <row r="129" spans="1:23">
      <c r="A129"/>
      <c r="B129" t="s">
        <v>111</v>
      </c>
      <c r="C129" t="s">
        <v>111</v>
      </c>
      <c r="D129" t="s">
        <v>33</v>
      </c>
      <c r="E129" t="s">
        <v>34</v>
      </c>
      <c r="F129" t="str">
        <f>"0011956"</f>
        <v>0011956</v>
      </c>
      <c r="G129">
        <v>1</v>
      </c>
      <c r="H129" t="str">
        <f>"70294116"</f>
        <v>70294116</v>
      </c>
      <c r="I129" t="s">
        <v>113</v>
      </c>
      <c r="J129"/>
      <c r="K129">
        <v>275.42</v>
      </c>
      <c r="L129">
        <v>0.0</v>
      </c>
      <c r="M129"/>
      <c r="N129"/>
      <c r="O129">
        <v>49.58</v>
      </c>
      <c r="P129">
        <v>0.0</v>
      </c>
      <c r="Q129">
        <v>325.0</v>
      </c>
      <c r="R129"/>
      <c r="S129"/>
      <c r="T129"/>
      <c r="U129"/>
      <c r="V129"/>
      <c r="W129">
        <v>18</v>
      </c>
    </row>
    <row r="130" spans="1:23">
      <c r="A130"/>
      <c r="B130" t="s">
        <v>111</v>
      </c>
      <c r="C130" t="s">
        <v>111</v>
      </c>
      <c r="D130" t="s">
        <v>33</v>
      </c>
      <c r="E130" t="s">
        <v>34</v>
      </c>
      <c r="F130" t="str">
        <f>"0011957"</f>
        <v>0011957</v>
      </c>
      <c r="G130">
        <v>6</v>
      </c>
      <c r="H130" t="str">
        <f>"20326108627"</f>
        <v>20326108627</v>
      </c>
      <c r="I130" t="s">
        <v>71</v>
      </c>
      <c r="J130"/>
      <c r="K130">
        <v>122.03</v>
      </c>
      <c r="L130">
        <v>0.0</v>
      </c>
      <c r="M130"/>
      <c r="N130"/>
      <c r="O130">
        <v>21.97</v>
      </c>
      <c r="P130">
        <v>0.0</v>
      </c>
      <c r="Q130">
        <v>144.0</v>
      </c>
      <c r="R130"/>
      <c r="S130"/>
      <c r="T130"/>
      <c r="U130"/>
      <c r="V130"/>
      <c r="W130">
        <v>18</v>
      </c>
    </row>
    <row r="131" spans="1:23">
      <c r="A131"/>
      <c r="B131" t="s">
        <v>114</v>
      </c>
      <c r="C131" t="s">
        <v>114</v>
      </c>
      <c r="D131" t="s">
        <v>39</v>
      </c>
      <c r="E131" t="s">
        <v>40</v>
      </c>
      <c r="F131" t="str">
        <f>"0001163"</f>
        <v>0001163</v>
      </c>
      <c r="G131">
        <v>6</v>
      </c>
      <c r="H131" t="str">
        <f>"20613539116"</f>
        <v>20613539116</v>
      </c>
      <c r="I131" t="s">
        <v>67</v>
      </c>
      <c r="J131"/>
      <c r="K131">
        <v>9.32</v>
      </c>
      <c r="L131">
        <v>0.0</v>
      </c>
      <c r="M131"/>
      <c r="N131"/>
      <c r="O131">
        <v>1.68</v>
      </c>
      <c r="P131">
        <v>0.0</v>
      </c>
      <c r="Q131">
        <v>11.0</v>
      </c>
      <c r="R131"/>
      <c r="S131"/>
      <c r="T131"/>
      <c r="U131"/>
      <c r="V131"/>
      <c r="W131">
        <v>18</v>
      </c>
    </row>
    <row r="132" spans="1:23">
      <c r="A132"/>
      <c r="B132" t="s">
        <v>114</v>
      </c>
      <c r="C132" t="s">
        <v>114</v>
      </c>
      <c r="D132" t="s">
        <v>39</v>
      </c>
      <c r="E132" t="s">
        <v>40</v>
      </c>
      <c r="F132" t="str">
        <f>"0001164"</f>
        <v>0001164</v>
      </c>
      <c r="G132">
        <v>6</v>
      </c>
      <c r="H132" t="str">
        <f>"10479947223"</f>
        <v>10479947223</v>
      </c>
      <c r="I132" t="s">
        <v>115</v>
      </c>
      <c r="J132"/>
      <c r="K132">
        <v>67.8</v>
      </c>
      <c r="L132">
        <v>0.0</v>
      </c>
      <c r="M132"/>
      <c r="N132"/>
      <c r="O132">
        <v>12.2</v>
      </c>
      <c r="P132">
        <v>0.0</v>
      </c>
      <c r="Q132">
        <v>80.0</v>
      </c>
      <c r="R132"/>
      <c r="S132"/>
      <c r="T132"/>
      <c r="U132"/>
      <c r="V132"/>
      <c r="W132">
        <v>18</v>
      </c>
    </row>
    <row r="133" spans="1:23">
      <c r="A133"/>
      <c r="B133" t="s">
        <v>114</v>
      </c>
      <c r="C133" t="s">
        <v>114</v>
      </c>
      <c r="D133" t="s">
        <v>39</v>
      </c>
      <c r="E133" t="s">
        <v>40</v>
      </c>
      <c r="F133" t="str">
        <f>"0001165"</f>
        <v>0001165</v>
      </c>
      <c r="G133">
        <v>6</v>
      </c>
      <c r="H133" t="str">
        <f>"20512807411"</f>
        <v>20512807411</v>
      </c>
      <c r="I133" t="s">
        <v>116</v>
      </c>
      <c r="J133"/>
      <c r="K133">
        <v>117.8</v>
      </c>
      <c r="L133">
        <v>0.0</v>
      </c>
      <c r="M133"/>
      <c r="N133"/>
      <c r="O133">
        <v>21.2</v>
      </c>
      <c r="P133">
        <v>0.0</v>
      </c>
      <c r="Q133">
        <v>139.0</v>
      </c>
      <c r="R133"/>
      <c r="S133"/>
      <c r="T133"/>
      <c r="U133"/>
      <c r="V133"/>
      <c r="W133">
        <v>18</v>
      </c>
    </row>
    <row r="134" spans="1:23">
      <c r="A134"/>
      <c r="B134" t="s">
        <v>114</v>
      </c>
      <c r="C134" t="s">
        <v>114</v>
      </c>
      <c r="D134" t="s">
        <v>33</v>
      </c>
      <c r="E134" t="s">
        <v>34</v>
      </c>
      <c r="F134" t="str">
        <f>"0011958"</f>
        <v>0011958</v>
      </c>
      <c r="G134">
        <v>1</v>
      </c>
      <c r="H134" t="str">
        <f>"26679826"</f>
        <v>26679826</v>
      </c>
      <c r="I134" t="s">
        <v>117</v>
      </c>
      <c r="J134"/>
      <c r="K134">
        <v>16.1</v>
      </c>
      <c r="L134">
        <v>0.0</v>
      </c>
      <c r="M134"/>
      <c r="N134"/>
      <c r="O134">
        <v>2.9</v>
      </c>
      <c r="P134">
        <v>0.0</v>
      </c>
      <c r="Q134">
        <v>19.0</v>
      </c>
      <c r="R134"/>
      <c r="S134"/>
      <c r="T134"/>
      <c r="U134"/>
      <c r="V134"/>
      <c r="W134">
        <v>18</v>
      </c>
    </row>
    <row r="135" spans="1:23">
      <c r="A135"/>
      <c r="B135" t="s">
        <v>118</v>
      </c>
      <c r="C135" t="s">
        <v>118</v>
      </c>
      <c r="D135" t="s">
        <v>33</v>
      </c>
      <c r="E135" t="s">
        <v>34</v>
      </c>
      <c r="F135" t="str">
        <f>"0011959"</f>
        <v>0011959</v>
      </c>
      <c r="G135">
        <v>1</v>
      </c>
      <c r="H135" t="str">
        <f>"00000390"</f>
        <v>00000390</v>
      </c>
      <c r="I135" t="s">
        <v>72</v>
      </c>
      <c r="J135"/>
      <c r="K135">
        <v>27.12</v>
      </c>
      <c r="L135">
        <v>0.0</v>
      </c>
      <c r="M135"/>
      <c r="N135"/>
      <c r="O135">
        <v>4.88</v>
      </c>
      <c r="P135">
        <v>0.0</v>
      </c>
      <c r="Q135">
        <v>32.0</v>
      </c>
      <c r="R135"/>
      <c r="S135"/>
      <c r="T135"/>
      <c r="U135"/>
      <c r="V135"/>
      <c r="W135">
        <v>18</v>
      </c>
    </row>
    <row r="136" spans="1:23">
      <c r="A136"/>
      <c r="B136" t="s">
        <v>118</v>
      </c>
      <c r="C136" t="s">
        <v>118</v>
      </c>
      <c r="D136" t="s">
        <v>33</v>
      </c>
      <c r="E136" t="s">
        <v>34</v>
      </c>
      <c r="F136" t="str">
        <f>"0011960"</f>
        <v>0011960</v>
      </c>
      <c r="G136">
        <v>6</v>
      </c>
      <c r="H136" t="str">
        <f>"20610600787"</f>
        <v>20610600787</v>
      </c>
      <c r="I136" t="s">
        <v>119</v>
      </c>
      <c r="J136"/>
      <c r="K136">
        <v>69.49</v>
      </c>
      <c r="L136">
        <v>0.0</v>
      </c>
      <c r="M136"/>
      <c r="N136"/>
      <c r="O136">
        <v>12.51</v>
      </c>
      <c r="P136">
        <v>0.0</v>
      </c>
      <c r="Q136">
        <v>82.0</v>
      </c>
      <c r="R136"/>
      <c r="S136"/>
      <c r="T136"/>
      <c r="U136"/>
      <c r="V136"/>
      <c r="W136">
        <v>18</v>
      </c>
    </row>
    <row r="137" spans="1:23">
      <c r="A137"/>
      <c r="B137" t="s">
        <v>118</v>
      </c>
      <c r="C137" t="s">
        <v>118</v>
      </c>
      <c r="D137" t="s">
        <v>39</v>
      </c>
      <c r="E137" t="s">
        <v>40</v>
      </c>
      <c r="F137" t="str">
        <f>"0001166"</f>
        <v>0001166</v>
      </c>
      <c r="G137">
        <v>6</v>
      </c>
      <c r="H137" t="str">
        <f>"20613539116"</f>
        <v>20613539116</v>
      </c>
      <c r="I137" t="s">
        <v>67</v>
      </c>
      <c r="J137"/>
      <c r="K137">
        <v>6.36</v>
      </c>
      <c r="L137">
        <v>0.0</v>
      </c>
      <c r="M137"/>
      <c r="N137"/>
      <c r="O137">
        <v>1.14</v>
      </c>
      <c r="P137">
        <v>0.0</v>
      </c>
      <c r="Q137">
        <v>7.5</v>
      </c>
      <c r="R137"/>
      <c r="S137"/>
      <c r="T137"/>
      <c r="U137"/>
      <c r="V137"/>
      <c r="W137">
        <v>18</v>
      </c>
    </row>
    <row r="138" spans="1:23">
      <c r="A138"/>
      <c r="B138" t="s">
        <v>118</v>
      </c>
      <c r="C138" t="s">
        <v>118</v>
      </c>
      <c r="D138" t="s">
        <v>39</v>
      </c>
      <c r="E138" t="s">
        <v>40</v>
      </c>
      <c r="F138" t="str">
        <f>"0001167"</f>
        <v>0001167</v>
      </c>
      <c r="G138">
        <v>6</v>
      </c>
      <c r="H138" t="str">
        <f>"20613539116"</f>
        <v>20613539116</v>
      </c>
      <c r="I138" t="s">
        <v>67</v>
      </c>
      <c r="J138"/>
      <c r="K138">
        <v>25.42</v>
      </c>
      <c r="L138">
        <v>0.0</v>
      </c>
      <c r="M138"/>
      <c r="N138"/>
      <c r="O138">
        <v>4.58</v>
      </c>
      <c r="P138">
        <v>0.0</v>
      </c>
      <c r="Q138">
        <v>30.0</v>
      </c>
      <c r="R138"/>
      <c r="S138"/>
      <c r="T138"/>
      <c r="U138"/>
      <c r="V138"/>
      <c r="W138">
        <v>18</v>
      </c>
    </row>
    <row r="139" spans="1:23">
      <c r="A139"/>
      <c r="B139" t="s">
        <v>118</v>
      </c>
      <c r="C139" t="s">
        <v>118</v>
      </c>
      <c r="D139" t="s">
        <v>33</v>
      </c>
      <c r="E139" t="s">
        <v>34</v>
      </c>
      <c r="F139" t="str">
        <f>"0011961"</f>
        <v>0011961</v>
      </c>
      <c r="G139">
        <v>1</v>
      </c>
      <c r="H139" t="str">
        <f>"00000001"</f>
        <v>00000001</v>
      </c>
      <c r="I139" t="s">
        <v>35</v>
      </c>
      <c r="J139"/>
      <c r="K139">
        <v>50.85</v>
      </c>
      <c r="L139">
        <v>0.0</v>
      </c>
      <c r="M139"/>
      <c r="N139"/>
      <c r="O139">
        <v>9.15</v>
      </c>
      <c r="P139">
        <v>0.0</v>
      </c>
      <c r="Q139">
        <v>60.0</v>
      </c>
      <c r="R139"/>
      <c r="S139"/>
      <c r="T139"/>
      <c r="U139"/>
      <c r="V139"/>
      <c r="W139">
        <v>18</v>
      </c>
    </row>
    <row r="140" spans="1:23">
      <c r="A140"/>
      <c r="B140" t="s">
        <v>118</v>
      </c>
      <c r="C140" t="s">
        <v>118</v>
      </c>
      <c r="D140" t="s">
        <v>33</v>
      </c>
      <c r="E140" t="s">
        <v>34</v>
      </c>
      <c r="F140" t="str">
        <f>"0011962"</f>
        <v>0011962</v>
      </c>
      <c r="G140">
        <v>1</v>
      </c>
      <c r="H140" t="str">
        <f>"00000001"</f>
        <v>00000001</v>
      </c>
      <c r="I140" t="s">
        <v>35</v>
      </c>
      <c r="J140"/>
      <c r="K140">
        <v>25.42</v>
      </c>
      <c r="L140">
        <v>0.0</v>
      </c>
      <c r="M140"/>
      <c r="N140"/>
      <c r="O140">
        <v>4.58</v>
      </c>
      <c r="P140">
        <v>0.0</v>
      </c>
      <c r="Q140">
        <v>30.0</v>
      </c>
      <c r="R140"/>
      <c r="S140"/>
      <c r="T140"/>
      <c r="U140"/>
      <c r="V140"/>
      <c r="W140">
        <v>18</v>
      </c>
    </row>
    <row r="141" spans="1:23">
      <c r="A141"/>
      <c r="B141" t="s">
        <v>118</v>
      </c>
      <c r="C141" t="s">
        <v>118</v>
      </c>
      <c r="D141" t="s">
        <v>33</v>
      </c>
      <c r="E141" t="s">
        <v>34</v>
      </c>
      <c r="F141" t="str">
        <f>"0011963"</f>
        <v>0011963</v>
      </c>
      <c r="G141">
        <v>1</v>
      </c>
      <c r="H141" t="str">
        <f>"00000001"</f>
        <v>00000001</v>
      </c>
      <c r="I141" t="s">
        <v>35</v>
      </c>
      <c r="J141"/>
      <c r="K141">
        <v>16.95</v>
      </c>
      <c r="L141">
        <v>0.0</v>
      </c>
      <c r="M141"/>
      <c r="N141"/>
      <c r="O141">
        <v>3.05</v>
      </c>
      <c r="P141">
        <v>0.0</v>
      </c>
      <c r="Q141">
        <v>20.0</v>
      </c>
      <c r="R141"/>
      <c r="S141"/>
      <c r="T141"/>
      <c r="U141"/>
      <c r="V141"/>
      <c r="W141">
        <v>18</v>
      </c>
    </row>
    <row r="142" spans="1:23">
      <c r="A142"/>
      <c r="B142" t="s">
        <v>118</v>
      </c>
      <c r="C142" t="s">
        <v>118</v>
      </c>
      <c r="D142" t="s">
        <v>33</v>
      </c>
      <c r="E142" t="s">
        <v>34</v>
      </c>
      <c r="F142" t="str">
        <f>"0011964"</f>
        <v>0011964</v>
      </c>
      <c r="G142">
        <v>1</v>
      </c>
      <c r="H142" t="str">
        <f>"00082661"</f>
        <v>00082661</v>
      </c>
      <c r="I142" t="s">
        <v>120</v>
      </c>
      <c r="J142"/>
      <c r="K142">
        <v>25.42</v>
      </c>
      <c r="L142">
        <v>0.0</v>
      </c>
      <c r="M142"/>
      <c r="N142"/>
      <c r="O142">
        <v>4.58</v>
      </c>
      <c r="P142">
        <v>0.0</v>
      </c>
      <c r="Q142">
        <v>30.0</v>
      </c>
      <c r="R142"/>
      <c r="S142"/>
      <c r="T142"/>
      <c r="U142"/>
      <c r="V142"/>
      <c r="W142">
        <v>18</v>
      </c>
    </row>
    <row r="143" spans="1:23">
      <c r="A143"/>
      <c r="B143" t="s">
        <v>118</v>
      </c>
      <c r="C143" t="s">
        <v>118</v>
      </c>
      <c r="D143" t="s">
        <v>33</v>
      </c>
      <c r="E143" t="s">
        <v>34</v>
      </c>
      <c r="F143" t="str">
        <f>"0011965"</f>
        <v>0011965</v>
      </c>
      <c r="G143">
        <v>6</v>
      </c>
      <c r="H143" t="str">
        <f>"20212387755"</f>
        <v>20212387755</v>
      </c>
      <c r="I143" t="s">
        <v>54</v>
      </c>
      <c r="J143"/>
      <c r="K143">
        <v>38.56</v>
      </c>
      <c r="L143">
        <v>0.0</v>
      </c>
      <c r="M143"/>
      <c r="N143"/>
      <c r="O143">
        <v>6.94</v>
      </c>
      <c r="P143">
        <v>0.0</v>
      </c>
      <c r="Q143">
        <v>45.5</v>
      </c>
      <c r="R143"/>
      <c r="S143"/>
      <c r="T143"/>
      <c r="U143"/>
      <c r="V143"/>
      <c r="W143">
        <v>18</v>
      </c>
    </row>
    <row r="144" spans="1:23">
      <c r="A144"/>
      <c r="B144" t="s">
        <v>118</v>
      </c>
      <c r="C144" t="s">
        <v>118</v>
      </c>
      <c r="D144" t="s">
        <v>33</v>
      </c>
      <c r="E144" t="s">
        <v>34</v>
      </c>
      <c r="F144" t="str">
        <f>"0011966"</f>
        <v>0011966</v>
      </c>
      <c r="G144">
        <v>6</v>
      </c>
      <c r="H144" t="str">
        <f>"10439321186"</f>
        <v>10439321186</v>
      </c>
      <c r="I144" t="s">
        <v>121</v>
      </c>
      <c r="J144"/>
      <c r="K144">
        <v>6.78</v>
      </c>
      <c r="L144">
        <v>0.0</v>
      </c>
      <c r="M144"/>
      <c r="N144"/>
      <c r="O144">
        <v>1.22</v>
      </c>
      <c r="P144">
        <v>0.0</v>
      </c>
      <c r="Q144">
        <v>8.0</v>
      </c>
      <c r="R144"/>
      <c r="S144"/>
      <c r="T144"/>
      <c r="U144"/>
      <c r="V144"/>
      <c r="W144">
        <v>18</v>
      </c>
    </row>
    <row r="145" spans="1:23">
      <c r="A145"/>
      <c r="B145" t="s">
        <v>118</v>
      </c>
      <c r="C145" t="s">
        <v>118</v>
      </c>
      <c r="D145" t="s">
        <v>33</v>
      </c>
      <c r="E145" t="s">
        <v>34</v>
      </c>
      <c r="F145" t="str">
        <f>"0011967"</f>
        <v>0011967</v>
      </c>
      <c r="G145">
        <v>1</v>
      </c>
      <c r="H145" t="str">
        <f>"CI000000"</f>
        <v>CI000000</v>
      </c>
      <c r="I145" t="s">
        <v>122</v>
      </c>
      <c r="J145"/>
      <c r="K145">
        <v>8.47</v>
      </c>
      <c r="L145">
        <v>0.0</v>
      </c>
      <c r="M145"/>
      <c r="N145"/>
      <c r="O145">
        <v>1.53</v>
      </c>
      <c r="P145">
        <v>0.0</v>
      </c>
      <c r="Q145">
        <v>10.0</v>
      </c>
      <c r="R145"/>
      <c r="S145"/>
      <c r="T145"/>
      <c r="U145"/>
      <c r="V145"/>
      <c r="W145">
        <v>18</v>
      </c>
    </row>
    <row r="146" spans="1:23">
      <c r="A146"/>
      <c r="B146" t="s">
        <v>118</v>
      </c>
      <c r="C146" t="s">
        <v>118</v>
      </c>
      <c r="D146" t="s">
        <v>33</v>
      </c>
      <c r="E146" t="s">
        <v>34</v>
      </c>
      <c r="F146" t="str">
        <f>"0011968"</f>
        <v>0011968</v>
      </c>
      <c r="G146">
        <v>1</v>
      </c>
      <c r="H146" t="str">
        <f>"000000SC"</f>
        <v>000000SC</v>
      </c>
      <c r="I146" t="s">
        <v>123</v>
      </c>
      <c r="J146"/>
      <c r="K146">
        <v>14.83</v>
      </c>
      <c r="L146">
        <v>0.0</v>
      </c>
      <c r="M146"/>
      <c r="N146"/>
      <c r="O146">
        <v>2.67</v>
      </c>
      <c r="P146">
        <v>0.0</v>
      </c>
      <c r="Q146">
        <v>17.5</v>
      </c>
      <c r="R146"/>
      <c r="S146"/>
      <c r="T146"/>
      <c r="U146"/>
      <c r="V146"/>
      <c r="W146">
        <v>18</v>
      </c>
    </row>
    <row r="147" spans="1:23">
      <c r="A147"/>
      <c r="B147" t="s">
        <v>124</v>
      </c>
      <c r="C147" t="s">
        <v>124</v>
      </c>
      <c r="D147" t="s">
        <v>33</v>
      </c>
      <c r="E147" t="s">
        <v>34</v>
      </c>
      <c r="F147" t="str">
        <f>"0011969"</f>
        <v>0011969</v>
      </c>
      <c r="G147">
        <v>6</v>
      </c>
      <c r="H147" t="str">
        <f>"20326108627"</f>
        <v>20326108627</v>
      </c>
      <c r="I147" t="s">
        <v>71</v>
      </c>
      <c r="J147"/>
      <c r="K147">
        <v>41.1</v>
      </c>
      <c r="L147">
        <v>0.0</v>
      </c>
      <c r="M147"/>
      <c r="N147"/>
      <c r="O147">
        <v>7.4</v>
      </c>
      <c r="P147">
        <v>0.0</v>
      </c>
      <c r="Q147">
        <v>48.5</v>
      </c>
      <c r="R147"/>
      <c r="S147"/>
      <c r="T147"/>
      <c r="U147"/>
      <c r="V147"/>
      <c r="W147">
        <v>18</v>
      </c>
    </row>
    <row r="148" spans="1:23">
      <c r="A148"/>
      <c r="B148" t="s">
        <v>124</v>
      </c>
      <c r="C148" t="s">
        <v>124</v>
      </c>
      <c r="D148" t="s">
        <v>39</v>
      </c>
      <c r="E148" t="s">
        <v>40</v>
      </c>
      <c r="F148" t="str">
        <f>"0001168"</f>
        <v>0001168</v>
      </c>
      <c r="G148">
        <v>6</v>
      </c>
      <c r="H148" t="str">
        <f>"20512002090"</f>
        <v>20512002090</v>
      </c>
      <c r="I148" t="s">
        <v>125</v>
      </c>
      <c r="J148"/>
      <c r="K148">
        <v>10.17</v>
      </c>
      <c r="L148">
        <v>0.0</v>
      </c>
      <c r="M148"/>
      <c r="N148"/>
      <c r="O148">
        <v>1.83</v>
      </c>
      <c r="P148">
        <v>0.0</v>
      </c>
      <c r="Q148">
        <v>12.0</v>
      </c>
      <c r="R148"/>
      <c r="S148"/>
      <c r="T148"/>
      <c r="U148"/>
      <c r="V148"/>
      <c r="W148">
        <v>18</v>
      </c>
    </row>
    <row r="149" spans="1:23">
      <c r="A149"/>
      <c r="B149" t="s">
        <v>124</v>
      </c>
      <c r="C149" t="s">
        <v>124</v>
      </c>
      <c r="D149" t="s">
        <v>39</v>
      </c>
      <c r="E149" t="s">
        <v>40</v>
      </c>
      <c r="F149" t="str">
        <f>"0001169"</f>
        <v>0001169</v>
      </c>
      <c r="G149">
        <v>6</v>
      </c>
      <c r="H149" t="str">
        <f>"20529425351"</f>
        <v>20529425351</v>
      </c>
      <c r="I149" t="s">
        <v>126</v>
      </c>
      <c r="J149"/>
      <c r="K149">
        <v>6.78</v>
      </c>
      <c r="L149">
        <v>0.0</v>
      </c>
      <c r="M149"/>
      <c r="N149"/>
      <c r="O149">
        <v>1.22</v>
      </c>
      <c r="P149">
        <v>0.0</v>
      </c>
      <c r="Q149">
        <v>8.0</v>
      </c>
      <c r="R149"/>
      <c r="S149"/>
      <c r="T149"/>
      <c r="U149"/>
      <c r="V149"/>
      <c r="W149">
        <v>18</v>
      </c>
    </row>
    <row r="150" spans="1:23">
      <c r="A150"/>
      <c r="B150" t="s">
        <v>124</v>
      </c>
      <c r="C150" t="s">
        <v>124</v>
      </c>
      <c r="D150" t="s">
        <v>33</v>
      </c>
      <c r="E150" t="s">
        <v>34</v>
      </c>
      <c r="F150" t="str">
        <f>"0011970"</f>
        <v>0011970</v>
      </c>
      <c r="G150">
        <v>1</v>
      </c>
      <c r="H150" t="str">
        <f>"00082691"</f>
        <v>00082691</v>
      </c>
      <c r="I150" t="s">
        <v>127</v>
      </c>
      <c r="J150"/>
      <c r="K150">
        <v>76.27</v>
      </c>
      <c r="L150">
        <v>0.0</v>
      </c>
      <c r="M150"/>
      <c r="N150"/>
      <c r="O150">
        <v>13.73</v>
      </c>
      <c r="P150">
        <v>0.0</v>
      </c>
      <c r="Q150">
        <v>90.0</v>
      </c>
      <c r="R150"/>
      <c r="S150"/>
      <c r="T150"/>
      <c r="U150"/>
      <c r="V150"/>
      <c r="W150">
        <v>18</v>
      </c>
    </row>
    <row r="151" spans="1:23">
      <c r="A151"/>
      <c r="B151" t="s">
        <v>124</v>
      </c>
      <c r="C151" t="s">
        <v>124</v>
      </c>
      <c r="D151" t="s">
        <v>39</v>
      </c>
      <c r="E151" t="s">
        <v>40</v>
      </c>
      <c r="F151" t="str">
        <f>"0001170"</f>
        <v>0001170</v>
      </c>
      <c r="G151">
        <v>6</v>
      </c>
      <c r="H151" t="str">
        <f>"20453668631"</f>
        <v>20453668631</v>
      </c>
      <c r="I151" t="s">
        <v>128</v>
      </c>
      <c r="J151"/>
      <c r="K151">
        <v>169.49</v>
      </c>
      <c r="L151">
        <v>0.0</v>
      </c>
      <c r="M151"/>
      <c r="N151"/>
      <c r="O151">
        <v>30.51</v>
      </c>
      <c r="P151">
        <v>0.0</v>
      </c>
      <c r="Q151">
        <v>200.0</v>
      </c>
      <c r="R151"/>
      <c r="S151"/>
      <c r="T151"/>
      <c r="U151"/>
      <c r="V151"/>
      <c r="W151">
        <v>18</v>
      </c>
    </row>
    <row r="152" spans="1:23">
      <c r="A152"/>
      <c r="B152" t="s">
        <v>124</v>
      </c>
      <c r="C152" t="s">
        <v>124</v>
      </c>
      <c r="D152" t="s">
        <v>39</v>
      </c>
      <c r="E152" t="s">
        <v>40</v>
      </c>
      <c r="F152" t="str">
        <f>"0001171"</f>
        <v>0001171</v>
      </c>
      <c r="G152">
        <v>6</v>
      </c>
      <c r="H152" t="str">
        <f>"20512383972"</f>
        <v>20512383972</v>
      </c>
      <c r="I152" t="s">
        <v>64</v>
      </c>
      <c r="J152"/>
      <c r="K152">
        <v>69.49</v>
      </c>
      <c r="L152">
        <v>0.0</v>
      </c>
      <c r="M152"/>
      <c r="N152"/>
      <c r="O152">
        <v>12.51</v>
      </c>
      <c r="P152">
        <v>0.0</v>
      </c>
      <c r="Q152">
        <v>82.0</v>
      </c>
      <c r="R152"/>
      <c r="S152"/>
      <c r="T152"/>
      <c r="U152"/>
      <c r="V152"/>
      <c r="W152">
        <v>18</v>
      </c>
    </row>
    <row r="153" spans="1:23">
      <c r="A153"/>
      <c r="B153" t="s">
        <v>124</v>
      </c>
      <c r="C153" t="s">
        <v>124</v>
      </c>
      <c r="D153" t="s">
        <v>39</v>
      </c>
      <c r="E153" t="s">
        <v>40</v>
      </c>
      <c r="F153" t="str">
        <f>"0001172"</f>
        <v>0001172</v>
      </c>
      <c r="G153">
        <v>6</v>
      </c>
      <c r="H153" t="str">
        <f>"20512383972"</f>
        <v>20512383972</v>
      </c>
      <c r="I153" t="s">
        <v>64</v>
      </c>
      <c r="J153"/>
      <c r="K153">
        <v>69.49</v>
      </c>
      <c r="L153">
        <v>0.0</v>
      </c>
      <c r="M153"/>
      <c r="N153"/>
      <c r="O153">
        <v>12.51</v>
      </c>
      <c r="P153">
        <v>0.0</v>
      </c>
      <c r="Q153">
        <v>82.0</v>
      </c>
      <c r="R153"/>
      <c r="S153"/>
      <c r="T153"/>
      <c r="U153"/>
      <c r="V153"/>
      <c r="W153">
        <v>18</v>
      </c>
    </row>
    <row r="154" spans="1:23">
      <c r="A154"/>
      <c r="B154" t="s">
        <v>129</v>
      </c>
      <c r="C154" t="s">
        <v>129</v>
      </c>
      <c r="D154" t="s">
        <v>39</v>
      </c>
      <c r="E154" t="s">
        <v>40</v>
      </c>
      <c r="F154" t="str">
        <f>"0001173"</f>
        <v>0001173</v>
      </c>
      <c r="G154">
        <v>6</v>
      </c>
      <c r="H154" t="str">
        <f>"20602371442"</f>
        <v>20602371442</v>
      </c>
      <c r="I154" t="s">
        <v>61</v>
      </c>
      <c r="J154"/>
      <c r="K154">
        <v>33.9</v>
      </c>
      <c r="L154">
        <v>0.0</v>
      </c>
      <c r="M154"/>
      <c r="N154"/>
      <c r="O154">
        <v>6.1</v>
      </c>
      <c r="P154">
        <v>0.0</v>
      </c>
      <c r="Q154">
        <v>40.0</v>
      </c>
      <c r="R154"/>
      <c r="S154"/>
      <c r="T154"/>
      <c r="U154"/>
      <c r="V154"/>
      <c r="W154">
        <v>18</v>
      </c>
    </row>
    <row r="155" spans="1:23">
      <c r="A155"/>
      <c r="B155" t="s">
        <v>129</v>
      </c>
      <c r="C155" t="s">
        <v>129</v>
      </c>
      <c r="D155" t="s">
        <v>39</v>
      </c>
      <c r="E155" t="s">
        <v>40</v>
      </c>
      <c r="F155" t="str">
        <f>"0001174"</f>
        <v>0001174</v>
      </c>
      <c r="G155">
        <v>6</v>
      </c>
      <c r="H155" t="str">
        <f>"20613539116"</f>
        <v>20613539116</v>
      </c>
      <c r="I155" t="s">
        <v>67</v>
      </c>
      <c r="J155"/>
      <c r="K155">
        <v>12.71</v>
      </c>
      <c r="L155">
        <v>0.0</v>
      </c>
      <c r="M155"/>
      <c r="N155"/>
      <c r="O155">
        <v>2.29</v>
      </c>
      <c r="P155">
        <v>0.0</v>
      </c>
      <c r="Q155">
        <v>15.0</v>
      </c>
      <c r="R155"/>
      <c r="S155"/>
      <c r="T155"/>
      <c r="U155"/>
      <c r="V155"/>
      <c r="W155">
        <v>18</v>
      </c>
    </row>
    <row r="156" spans="1:23">
      <c r="A156"/>
      <c r="B156" t="s">
        <v>52</v>
      </c>
      <c r="C156" t="s">
        <v>52</v>
      </c>
      <c r="D156" t="s">
        <v>130</v>
      </c>
      <c r="E156" t="s">
        <v>34</v>
      </c>
      <c r="F156" t="str">
        <f>"0000129"</f>
        <v>0000129</v>
      </c>
      <c r="G156">
        <v>6</v>
      </c>
      <c r="H156" t="str">
        <f>"20613142313"</f>
        <v>20613142313</v>
      </c>
      <c r="I156" t="s">
        <v>57</v>
      </c>
      <c r="J156"/>
      <c r="K156">
        <v>-20.76</v>
      </c>
      <c r="L156">
        <v>0.0</v>
      </c>
      <c r="M156"/>
      <c r="N156"/>
      <c r="O156">
        <v>-3.74</v>
      </c>
      <c r="P156">
        <v>0.0</v>
      </c>
      <c r="Q156">
        <v>-24.5</v>
      </c>
      <c r="R156"/>
      <c r="S156" t="s">
        <v>52</v>
      </c>
      <c r="T156" t="s">
        <v>33</v>
      </c>
      <c r="U156" t="s">
        <v>34</v>
      </c>
      <c r="V156" t="s">
        <v>131</v>
      </c>
      <c r="W156">
        <v>18</v>
      </c>
    </row>
    <row r="157" spans="1:23">
      <c r="A157"/>
      <c r="B157" t="s">
        <v>59</v>
      </c>
      <c r="C157" t="s">
        <v>59</v>
      </c>
      <c r="D157" t="s">
        <v>130</v>
      </c>
      <c r="E157" t="s">
        <v>40</v>
      </c>
      <c r="F157" t="str">
        <f>"0000026"</f>
        <v>0000026</v>
      </c>
      <c r="G157">
        <v>6</v>
      </c>
      <c r="H157" t="str">
        <f>"20148260843"</f>
        <v>20148260843</v>
      </c>
      <c r="I157" t="s">
        <v>47</v>
      </c>
      <c r="J157"/>
      <c r="K157">
        <v>-50.85</v>
      </c>
      <c r="L157">
        <v>0.0</v>
      </c>
      <c r="M157"/>
      <c r="N157"/>
      <c r="O157">
        <v>-9.15</v>
      </c>
      <c r="P157">
        <v>0.0</v>
      </c>
      <c r="Q157">
        <v>-60.0</v>
      </c>
      <c r="R157"/>
      <c r="S157" t="s">
        <v>59</v>
      </c>
      <c r="T157" t="s">
        <v>39</v>
      </c>
      <c r="U157" t="s">
        <v>40</v>
      </c>
      <c r="V157" t="s">
        <v>132</v>
      </c>
      <c r="W157">
        <v>18</v>
      </c>
    </row>
    <row r="158" spans="1:23">
      <c r="A158"/>
      <c r="B158" t="s">
        <v>93</v>
      </c>
      <c r="C158" t="s">
        <v>93</v>
      </c>
      <c r="D158" t="s">
        <v>130</v>
      </c>
      <c r="E158" t="s">
        <v>34</v>
      </c>
      <c r="F158" t="str">
        <f>"0000130"</f>
        <v>0000130</v>
      </c>
      <c r="G158">
        <v>6</v>
      </c>
      <c r="H158" t="str">
        <f>"20491625709"</f>
        <v>20491625709</v>
      </c>
      <c r="I158" t="s">
        <v>92</v>
      </c>
      <c r="J158"/>
      <c r="K158">
        <v>-135.59</v>
      </c>
      <c r="L158">
        <v>0.0</v>
      </c>
      <c r="M158"/>
      <c r="N158"/>
      <c r="O158">
        <v>-24.41</v>
      </c>
      <c r="P158">
        <v>0.0</v>
      </c>
      <c r="Q158">
        <v>-160.0</v>
      </c>
      <c r="R158"/>
      <c r="S158" t="s">
        <v>90</v>
      </c>
      <c r="T158" t="s">
        <v>33</v>
      </c>
      <c r="U158" t="s">
        <v>34</v>
      </c>
      <c r="V158" t="s">
        <v>133</v>
      </c>
      <c r="W158">
        <v>18</v>
      </c>
    </row>
    <row r="159" spans="1:23">
      <c r="A159"/>
      <c r="B159" t="s">
        <v>105</v>
      </c>
      <c r="C159" t="s">
        <v>105</v>
      </c>
      <c r="D159" t="s">
        <v>130</v>
      </c>
      <c r="E159" t="s">
        <v>34</v>
      </c>
      <c r="F159" t="str">
        <f>"0000131"</f>
        <v>0000131</v>
      </c>
      <c r="G159">
        <v>1</v>
      </c>
      <c r="H159" t="str">
        <f>"70658712"</f>
        <v>70658712</v>
      </c>
      <c r="I159" t="s">
        <v>107</v>
      </c>
      <c r="J159"/>
      <c r="K159">
        <v>-37.71</v>
      </c>
      <c r="L159">
        <v>0.0</v>
      </c>
      <c r="M159"/>
      <c r="N159"/>
      <c r="O159">
        <v>-6.79</v>
      </c>
      <c r="P159">
        <v>0.0</v>
      </c>
      <c r="Q159">
        <v>-44.5</v>
      </c>
      <c r="R159"/>
      <c r="S159" t="s">
        <v>105</v>
      </c>
      <c r="T159" t="s">
        <v>33</v>
      </c>
      <c r="U159" t="s">
        <v>34</v>
      </c>
      <c r="V159" t="s">
        <v>134</v>
      </c>
      <c r="W159">
        <v>18</v>
      </c>
    </row>
    <row r="160" spans="1:23">
      <c r="A160"/>
      <c r="B160" t="s">
        <v>124</v>
      </c>
      <c r="C160" t="s">
        <v>124</v>
      </c>
      <c r="D160" t="s">
        <v>130</v>
      </c>
      <c r="E160" t="s">
        <v>34</v>
      </c>
      <c r="F160" t="str">
        <f>"0000132"</f>
        <v>0000132</v>
      </c>
      <c r="G160">
        <v>6</v>
      </c>
      <c r="H160" t="str">
        <f>"20610600787"</f>
        <v>20610600787</v>
      </c>
      <c r="I160" t="s">
        <v>119</v>
      </c>
      <c r="J160"/>
      <c r="K160">
        <v>-69.49</v>
      </c>
      <c r="L160">
        <v>0.0</v>
      </c>
      <c r="M160"/>
      <c r="N160"/>
      <c r="O160">
        <v>-12.51</v>
      </c>
      <c r="P160">
        <v>0.0</v>
      </c>
      <c r="Q160">
        <v>-82.0</v>
      </c>
      <c r="R160"/>
      <c r="S160" t="s">
        <v>118</v>
      </c>
      <c r="T160" t="s">
        <v>33</v>
      </c>
      <c r="U160" t="s">
        <v>34</v>
      </c>
      <c r="V160" t="s">
        <v>135</v>
      </c>
      <c r="W160">
        <v>18</v>
      </c>
    </row>
    <row r="161" spans="1:23">
      <c r="A161"/>
      <c r="B161" t="s">
        <v>124</v>
      </c>
      <c r="C161" t="s">
        <v>124</v>
      </c>
      <c r="D161" t="s">
        <v>130</v>
      </c>
      <c r="E161" t="s">
        <v>40</v>
      </c>
      <c r="F161" t="str">
        <f>"0000027"</f>
        <v>0000027</v>
      </c>
      <c r="G161">
        <v>6</v>
      </c>
      <c r="H161" t="str">
        <f>"20512383972"</f>
        <v>20512383972</v>
      </c>
      <c r="I161" t="s">
        <v>64</v>
      </c>
      <c r="J161"/>
      <c r="K161">
        <v>-69.49</v>
      </c>
      <c r="L161">
        <v>0.0</v>
      </c>
      <c r="M161"/>
      <c r="N161"/>
      <c r="O161">
        <v>-12.51</v>
      </c>
      <c r="P161">
        <v>0.0</v>
      </c>
      <c r="Q161">
        <v>-82.0</v>
      </c>
      <c r="R161"/>
      <c r="S161" t="s">
        <v>124</v>
      </c>
      <c r="T161" t="s">
        <v>39</v>
      </c>
      <c r="U161" t="s">
        <v>40</v>
      </c>
      <c r="V161" t="s">
        <v>136</v>
      </c>
      <c r="W161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2025-06-09T14:51:56+00:00</dcterms:created>
  <dcterms:modified xsi:type="dcterms:W3CDTF">2025-06-09T14:51:56+00:00</dcterms:modified>
  <dc:title>Untitled Spreadsheet</dc:title>
  <dc:description/>
  <dc:subject/>
  <cp:keywords/>
  <cp:category/>
</cp:coreProperties>
</file>